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crono\OneDrive\Ethran\Regolamento Origins\"/>
    </mc:Choice>
  </mc:AlternateContent>
  <bookViews>
    <workbookView xWindow="0" yWindow="50" windowWidth="6980" windowHeight="5540" tabRatio="695"/>
  </bookViews>
  <sheets>
    <sheet name="Principale" sheetId="1" r:id="rId1"/>
    <sheet name="Abilità" sheetId="2" r:id="rId2"/>
    <sheet name="Equipaggiamento" sheetId="3" r:id="rId3"/>
    <sheet name="Abilità (stampa)" sheetId="8" r:id="rId4"/>
    <sheet name="C.Razza" sheetId="9" r:id="rId5"/>
    <sheet name="C.Luogo" sheetId="10" r:id="rId6"/>
    <sheet name="C.Studi" sheetId="11" r:id="rId7"/>
    <sheet name="C.Status" sheetId="12" r:id="rId8"/>
    <sheet name="C.Tipo (Mostri)" sheetId="14" r:id="rId9"/>
    <sheet name="C.Razza (Mostri)" sheetId="16" r:id="rId10"/>
    <sheet name="C.Studi (Mostri)" sheetId="13" r:id="rId11"/>
  </sheets>
  <definedNames>
    <definedName name="_xlnm._FilterDatabase" localSheetId="1" hidden="1">Abilità!$L$5:$BD$5</definedName>
    <definedName name="_xlnm._FilterDatabase" localSheetId="0" hidden="1">Principale!$B$23:$Q$23</definedName>
    <definedName name="_xlnm.Print_Area" localSheetId="1">Abilità!$B$1:$BD$228</definedName>
    <definedName name="_xlnm.Print_Area" localSheetId="3">'Abilità (stampa)'!$B$1:$AZ$78</definedName>
    <definedName name="_xlnm.Print_Area" localSheetId="2">Equipaggiamento!$B$1:$BB$114</definedName>
    <definedName name="_xlnm.Print_Area" localSheetId="0">Principale!$A$1:$AW$123</definedName>
  </definedNames>
  <calcPr calcId="152511"/>
</workbook>
</file>

<file path=xl/calcChain.xml><?xml version="1.0" encoding="utf-8"?>
<calcChain xmlns="http://schemas.openxmlformats.org/spreadsheetml/2006/main">
  <c r="N8" i="2" l="1"/>
  <c r="W52" i="1" l="1"/>
  <c r="W42" i="1"/>
  <c r="W44" i="1"/>
  <c r="W38" i="1"/>
  <c r="W48" i="1" l="1"/>
  <c r="CI15" i="1" l="1"/>
  <c r="CH15" i="1" s="1"/>
  <c r="AM38" i="1" s="1"/>
  <c r="CI14" i="1"/>
  <c r="CH14" i="1" s="1"/>
  <c r="AM36" i="1" s="1"/>
  <c r="CF31" i="1" l="1"/>
  <c r="CF32" i="1" l="1"/>
  <c r="L208" i="2"/>
  <c r="L202" i="2"/>
  <c r="L187" i="2"/>
  <c r="L180" i="2"/>
  <c r="L173" i="2"/>
  <c r="L167" i="2"/>
  <c r="L154" i="2"/>
  <c r="L139" i="2"/>
  <c r="L131" i="2"/>
  <c r="L124" i="2"/>
  <c r="L118" i="2"/>
  <c r="L111" i="2"/>
  <c r="L88" i="2"/>
  <c r="L80" i="2"/>
  <c r="L66" i="2"/>
  <c r="L55" i="2"/>
  <c r="L51" i="2"/>
  <c r="L45" i="2"/>
  <c r="L37" i="2"/>
  <c r="L31" i="2"/>
  <c r="L23" i="2"/>
  <c r="L18" i="2"/>
  <c r="L10" i="2"/>
  <c r="BS44" i="1" l="1"/>
  <c r="BS42" i="1"/>
  <c r="BS32" i="1"/>
  <c r="BR32" i="1" l="1"/>
  <c r="BR44" i="1"/>
  <c r="BR42" i="1"/>
  <c r="AB114" i="3"/>
  <c r="AB112" i="3"/>
  <c r="AB110" i="3"/>
  <c r="AB108" i="3"/>
  <c r="AB106" i="3"/>
  <c r="AB104" i="3"/>
  <c r="AB102" i="3"/>
  <c r="AB100" i="3"/>
  <c r="AB98" i="3"/>
  <c r="AB96" i="3"/>
  <c r="AB94" i="3"/>
  <c r="AB92" i="3"/>
  <c r="AB90" i="3"/>
  <c r="AB88" i="3"/>
  <c r="AB86" i="3"/>
  <c r="AB84" i="3"/>
  <c r="AB82" i="3"/>
  <c r="AB80" i="3"/>
  <c r="AB78" i="3"/>
  <c r="AB76" i="3"/>
  <c r="AB74" i="3"/>
  <c r="AB72" i="3"/>
  <c r="AB70" i="3"/>
  <c r="AB68" i="3"/>
  <c r="AB66" i="3"/>
  <c r="AB64" i="3"/>
  <c r="AB58" i="3"/>
  <c r="AB56" i="3"/>
  <c r="AB54" i="3"/>
  <c r="AB52" i="3"/>
  <c r="AB62" i="3" l="1"/>
  <c r="AB60" i="3"/>
  <c r="AB50" i="3"/>
  <c r="AB48" i="3"/>
  <c r="AB46" i="3"/>
  <c r="AB44" i="3"/>
  <c r="AB42" i="3"/>
  <c r="AB40" i="3"/>
  <c r="AB38" i="3"/>
  <c r="AB36" i="3"/>
  <c r="AB34" i="3"/>
  <c r="AB32" i="3"/>
  <c r="AB30" i="3"/>
  <c r="AB28" i="3"/>
  <c r="AB26" i="3"/>
  <c r="AB24" i="3"/>
  <c r="AB22" i="3"/>
  <c r="AB20" i="3"/>
  <c r="AB18" i="3"/>
  <c r="AB16" i="3"/>
  <c r="AB14" i="3"/>
  <c r="AB12" i="3"/>
  <c r="M78" i="8" l="1"/>
  <c r="M76" i="8"/>
  <c r="M74" i="8"/>
  <c r="M72" i="8"/>
  <c r="M70" i="8"/>
  <c r="M68" i="8"/>
  <c r="M66" i="8"/>
  <c r="M64" i="8"/>
  <c r="C78" i="8"/>
  <c r="C76" i="8"/>
  <c r="C74" i="8"/>
  <c r="C72" i="8"/>
  <c r="C70" i="8"/>
  <c r="C68" i="8"/>
  <c r="C66" i="8"/>
  <c r="C64" i="8"/>
  <c r="AC76" i="8"/>
  <c r="AC74" i="8"/>
  <c r="AC72" i="8"/>
  <c r="AC70" i="8"/>
  <c r="AC68" i="8"/>
  <c r="AC66" i="8"/>
  <c r="AC64" i="8"/>
  <c r="W66" i="8"/>
  <c r="W68" i="8"/>
  <c r="W70" i="8"/>
  <c r="W72" i="8"/>
  <c r="W74" i="8"/>
  <c r="W76" i="8"/>
  <c r="W64" i="8"/>
  <c r="AY70" i="8"/>
  <c r="AY68" i="8"/>
  <c r="AY66" i="8"/>
  <c r="AY64" i="8"/>
  <c r="AN76" i="8"/>
  <c r="AN74" i="8"/>
  <c r="AN72" i="8"/>
  <c r="AN70" i="8"/>
  <c r="AN68" i="8"/>
  <c r="AN66" i="8"/>
  <c r="AN64" i="8"/>
  <c r="CA32" i="1"/>
  <c r="BZ44" i="1"/>
  <c r="BZ42" i="1"/>
  <c r="BZ32" i="1"/>
  <c r="BY32" i="1"/>
  <c r="BX44" i="1" s="1"/>
  <c r="BY44" i="1"/>
  <c r="BU44" i="1"/>
  <c r="BU42" i="1"/>
  <c r="BU32" i="1"/>
  <c r="BT44" i="1"/>
  <c r="BT42" i="1"/>
  <c r="BT32" i="1"/>
  <c r="BX32" i="1" l="1"/>
  <c r="BW32" i="1" s="1"/>
  <c r="AW103" i="2"/>
  <c r="AW102" i="2"/>
  <c r="BW44" i="1" l="1"/>
  <c r="CJ44" i="1" s="1"/>
  <c r="W50" i="1" l="1"/>
  <c r="W46" i="1"/>
  <c r="W40" i="1"/>
  <c r="W32" i="1"/>
  <c r="W36" i="1"/>
  <c r="W34" i="1"/>
  <c r="W6" i="1" l="1"/>
  <c r="Y46" i="1" l="1"/>
  <c r="Y38" i="1"/>
  <c r="Y34" i="1"/>
  <c r="Y32" i="1"/>
  <c r="M52" i="1" l="1"/>
  <c r="M50" i="1"/>
  <c r="M48" i="1"/>
  <c r="M46" i="1"/>
  <c r="AM34" i="1" s="1"/>
  <c r="M44" i="1"/>
  <c r="M42" i="1"/>
  <c r="M40" i="1"/>
  <c r="M38" i="1"/>
  <c r="M36" i="1"/>
  <c r="M34" i="1"/>
  <c r="M32" i="1"/>
  <c r="W161" i="2" l="1"/>
  <c r="AU161" i="2"/>
  <c r="W20" i="1"/>
  <c r="AM32" i="1"/>
  <c r="AU102" i="2"/>
  <c r="AS102" i="2" s="1"/>
  <c r="W102" i="2"/>
  <c r="W103" i="2"/>
  <c r="AU103" i="2"/>
  <c r="AS103" i="2" s="1"/>
  <c r="AW189" i="2"/>
  <c r="AW104" i="2" l="1"/>
  <c r="AW101" i="2"/>
  <c r="AW107" i="2"/>
  <c r="AW106" i="2"/>
  <c r="AW105" i="2"/>
  <c r="AW27" i="2" l="1"/>
  <c r="BA5" i="2" l="1"/>
  <c r="S3" i="2" l="1"/>
  <c r="CE31" i="1" l="1"/>
  <c r="CE50" i="1" s="1"/>
  <c r="BP50" i="1" s="1"/>
  <c r="AQ5" i="2" l="1"/>
  <c r="AW210" i="2" l="1"/>
  <c r="AW209" i="2"/>
  <c r="CD31" i="1" l="1"/>
  <c r="CD42" i="1" s="1"/>
  <c r="AW175" i="2"/>
  <c r="AW176" i="2"/>
  <c r="AW177" i="2"/>
  <c r="AW178" i="2"/>
  <c r="BR48" i="1"/>
  <c r="BR46" i="1"/>
  <c r="CC31" i="1"/>
  <c r="CC44" i="1" s="1"/>
  <c r="CB31" i="1"/>
  <c r="AW205" i="2"/>
  <c r="AW203" i="2"/>
  <c r="AW204" i="2"/>
  <c r="AW192" i="2"/>
  <c r="AW199" i="2"/>
  <c r="AW198" i="2"/>
  <c r="AW197" i="2"/>
  <c r="AW196" i="2"/>
  <c r="AW195" i="2"/>
  <c r="AW194" i="2"/>
  <c r="AW171" i="2"/>
  <c r="AW170" i="2"/>
  <c r="AW168" i="2"/>
  <c r="AW152" i="2"/>
  <c r="AW151" i="2"/>
  <c r="AW145" i="2"/>
  <c r="AW144" i="2"/>
  <c r="AW143" i="2"/>
  <c r="AW142" i="2"/>
  <c r="AW141" i="2"/>
  <c r="AW134" i="2"/>
  <c r="AW126" i="2"/>
  <c r="AW96" i="2"/>
  <c r="AW95" i="2"/>
  <c r="AW94" i="2"/>
  <c r="AW91" i="2"/>
  <c r="AW90" i="2"/>
  <c r="AW89" i="2"/>
  <c r="AW86" i="2"/>
  <c r="AW85" i="2"/>
  <c r="AW83" i="2"/>
  <c r="AW82" i="2"/>
  <c r="AW81" i="2"/>
  <c r="BS46" i="1" l="1"/>
  <c r="CB44" i="1"/>
  <c r="AW62" i="2" l="1"/>
  <c r="AW61" i="2"/>
  <c r="AW60" i="2"/>
  <c r="AW58" i="2"/>
  <c r="AW57" i="2"/>
  <c r="AW56" i="2"/>
  <c r="AW47" i="2"/>
  <c r="AW46" i="2"/>
  <c r="AW41" i="2"/>
  <c r="AW40" i="2"/>
  <c r="AW39" i="2"/>
  <c r="AW38" i="2"/>
  <c r="AW34" i="2"/>
  <c r="AW29" i="2"/>
  <c r="AW28" i="2"/>
  <c r="AW24" i="2"/>
  <c r="AW14" i="2"/>
  <c r="AW13" i="2"/>
  <c r="AW12" i="2"/>
  <c r="AW43" i="2" l="1"/>
  <c r="AU86" i="2" l="1"/>
  <c r="AS86" i="2" s="1"/>
  <c r="W86" i="2"/>
  <c r="AU83" i="2"/>
  <c r="AS83" i="2" s="1"/>
  <c r="W83" i="2"/>
  <c r="AU85" i="2"/>
  <c r="AS85" i="2" s="1"/>
  <c r="W85" i="2"/>
  <c r="AU82" i="2"/>
  <c r="AS82" i="2" s="1"/>
  <c r="AU13" i="2"/>
  <c r="AS13" i="2" s="1"/>
  <c r="W13" i="2"/>
  <c r="W14" i="2"/>
  <c r="W12" i="2"/>
  <c r="AU47" i="2"/>
  <c r="AS47" i="2" s="1"/>
  <c r="W47" i="2"/>
  <c r="AU34" i="2"/>
  <c r="AS34" i="2" s="1"/>
  <c r="W34" i="2"/>
  <c r="AU14" i="2"/>
  <c r="AS14" i="2" s="1"/>
  <c r="AU12" i="2"/>
  <c r="AS12" i="2" s="1"/>
  <c r="W11" i="2"/>
  <c r="W32" i="2"/>
  <c r="W53" i="2"/>
  <c r="W15" i="2"/>
  <c r="W52" i="2"/>
  <c r="W16" i="2"/>
  <c r="W19" i="2"/>
  <c r="W48" i="2"/>
  <c r="W20" i="2"/>
  <c r="W84" i="2"/>
  <c r="W21" i="2"/>
  <c r="W35" i="2"/>
  <c r="W49" i="2"/>
  <c r="BP42" i="1" l="1"/>
  <c r="AW183" i="2"/>
  <c r="AW75" i="2" l="1"/>
  <c r="AW74" i="2"/>
  <c r="AW73" i="2"/>
  <c r="AW72" i="2"/>
  <c r="AW71" i="2"/>
  <c r="AW70" i="2"/>
  <c r="AW69" i="2"/>
  <c r="AW68" i="2"/>
  <c r="S71" i="1" l="1"/>
  <c r="V71" i="1"/>
  <c r="Y71" i="1"/>
  <c r="AB71" i="1"/>
  <c r="F20" i="1"/>
  <c r="W23" i="1" l="1"/>
  <c r="N23" i="1"/>
  <c r="AF5" i="2"/>
  <c r="S5" i="2"/>
  <c r="AW93" i="2"/>
  <c r="AW92" i="2"/>
  <c r="AW53" i="2" l="1"/>
  <c r="AW52" i="2"/>
  <c r="AW206" i="2"/>
  <c r="AW200" i="2"/>
  <c r="AW193" i="2"/>
  <c r="AW191" i="2"/>
  <c r="AW190" i="2"/>
  <c r="AW188" i="2"/>
  <c r="AW185" i="2"/>
  <c r="AW184" i="2"/>
  <c r="AW182" i="2"/>
  <c r="AW181" i="2"/>
  <c r="AW174" i="2"/>
  <c r="AW169" i="2"/>
  <c r="AW165" i="2"/>
  <c r="AW164" i="2"/>
  <c r="AW163" i="2"/>
  <c r="AW162" i="2"/>
  <c r="AW161" i="2"/>
  <c r="AW160" i="2"/>
  <c r="AW159" i="2"/>
  <c r="AW158" i="2"/>
  <c r="AW157" i="2"/>
  <c r="AW156" i="2"/>
  <c r="AW155" i="2"/>
  <c r="AW150" i="2"/>
  <c r="AW149" i="2"/>
  <c r="AW148" i="2"/>
  <c r="AW147" i="2"/>
  <c r="AW146" i="2"/>
  <c r="AW140" i="2"/>
  <c r="AW137" i="2"/>
  <c r="AW136" i="2"/>
  <c r="AW135" i="2"/>
  <c r="AW133" i="2"/>
  <c r="AW132" i="2"/>
  <c r="AW129" i="2"/>
  <c r="AW128" i="2"/>
  <c r="AW127" i="2"/>
  <c r="AW125" i="2"/>
  <c r="AW122" i="2"/>
  <c r="AW121" i="2"/>
  <c r="AW120" i="2"/>
  <c r="AW119" i="2"/>
  <c r="AW116" i="2"/>
  <c r="AW115" i="2"/>
  <c r="AW114" i="2"/>
  <c r="AW113" i="2"/>
  <c r="AW112" i="2"/>
  <c r="AW109" i="2"/>
  <c r="AW108" i="2"/>
  <c r="AW100" i="2"/>
  <c r="AW99" i="2"/>
  <c r="AW98" i="2"/>
  <c r="AW97" i="2"/>
  <c r="AW84" i="2"/>
  <c r="AW78" i="2"/>
  <c r="AW77" i="2"/>
  <c r="AW76" i="2"/>
  <c r="AW67" i="2"/>
  <c r="AW64" i="2"/>
  <c r="AW63" i="2"/>
  <c r="AW59" i="2"/>
  <c r="AW49" i="2"/>
  <c r="AW48" i="2"/>
  <c r="AW42" i="2"/>
  <c r="AW35" i="2"/>
  <c r="AW33" i="2"/>
  <c r="AW32" i="2"/>
  <c r="AW26" i="2"/>
  <c r="AW25" i="2"/>
  <c r="AW21" i="2"/>
  <c r="AW20" i="2"/>
  <c r="AW19" i="2"/>
  <c r="AW11" i="2"/>
  <c r="AW15" i="2"/>
  <c r="AW16" i="2"/>
  <c r="F3" i="2" l="1"/>
  <c r="W177" i="2" l="1"/>
  <c r="AU175" i="2"/>
  <c r="AS175" i="2" s="1"/>
  <c r="AU177" i="2"/>
  <c r="AS177" i="2" s="1"/>
  <c r="W174" i="2"/>
  <c r="W175" i="2"/>
  <c r="AU176" i="2"/>
  <c r="AS176" i="2" s="1"/>
  <c r="AU178" i="2"/>
  <c r="AS178" i="2" s="1"/>
  <c r="W176" i="2"/>
  <c r="W178" i="2"/>
  <c r="AU210" i="2"/>
  <c r="AS210" i="2" s="1"/>
  <c r="W210" i="2"/>
  <c r="AU170" i="2"/>
  <c r="AS170" i="2" s="1"/>
  <c r="W168" i="2"/>
  <c r="W171" i="2"/>
  <c r="AU171" i="2"/>
  <c r="AS171" i="2" s="1"/>
  <c r="AU168" i="2"/>
  <c r="AS168" i="2" s="1"/>
  <c r="W170" i="2"/>
  <c r="AU204" i="2"/>
  <c r="AS204" i="2" s="1"/>
  <c r="AU203" i="2"/>
  <c r="AS203" i="2" s="1"/>
  <c r="W205" i="2"/>
  <c r="AU126" i="2"/>
  <c r="AS126" i="2" s="1"/>
  <c r="W126" i="2"/>
  <c r="AU205" i="2"/>
  <c r="AS205" i="2" s="1"/>
  <c r="W203" i="2"/>
  <c r="Z3" i="3"/>
  <c r="Y7" i="3" s="1"/>
  <c r="AU209" i="2"/>
  <c r="AS209" i="2" s="1"/>
  <c r="W209" i="2"/>
  <c r="W204" i="2"/>
  <c r="W104" i="2"/>
  <c r="AU106" i="2"/>
  <c r="AS106" i="2" s="1"/>
  <c r="W105" i="2"/>
  <c r="AU104" i="2"/>
  <c r="AS104" i="2" s="1"/>
  <c r="W101" i="2"/>
  <c r="AU105" i="2"/>
  <c r="AS105" i="2" s="1"/>
  <c r="AU101" i="2"/>
  <c r="AS101" i="2" s="1"/>
  <c r="W107" i="2"/>
  <c r="AU107" i="2"/>
  <c r="AS107" i="2" s="1"/>
  <c r="W106" i="2"/>
  <c r="W96" i="2"/>
  <c r="AU91" i="2"/>
  <c r="AS91" i="2" s="1"/>
  <c r="W90" i="2"/>
  <c r="AU96" i="2"/>
  <c r="AS96" i="2" s="1"/>
  <c r="W95" i="2"/>
  <c r="AU90" i="2"/>
  <c r="AS90" i="2" s="1"/>
  <c r="W89" i="2"/>
  <c r="AU95" i="2"/>
  <c r="AS95" i="2" s="1"/>
  <c r="W94" i="2"/>
  <c r="AU89" i="2"/>
  <c r="AS89" i="2" s="1"/>
  <c r="AU94" i="2"/>
  <c r="AS94" i="2" s="1"/>
  <c r="W91" i="2"/>
  <c r="AU189" i="2"/>
  <c r="AS189" i="2" s="1"/>
  <c r="W189" i="2"/>
  <c r="AU197" i="2"/>
  <c r="AS197" i="2" s="1"/>
  <c r="W196" i="2"/>
  <c r="AU151" i="2"/>
  <c r="AS151" i="2" s="1"/>
  <c r="W151" i="2"/>
  <c r="AU144" i="2"/>
  <c r="AS144" i="2" s="1"/>
  <c r="W144" i="2"/>
  <c r="AU142" i="2"/>
  <c r="AS142" i="2" s="1"/>
  <c r="W142" i="2"/>
  <c r="W197" i="2"/>
  <c r="W199" i="2"/>
  <c r="AU196" i="2"/>
  <c r="AS196" i="2" s="1"/>
  <c r="W195" i="2"/>
  <c r="AU198" i="2"/>
  <c r="AS198" i="2" s="1"/>
  <c r="AU199" i="2"/>
  <c r="AS199" i="2" s="1"/>
  <c r="W198" i="2"/>
  <c r="AU195" i="2"/>
  <c r="AS195" i="2" s="1"/>
  <c r="AU152" i="2"/>
  <c r="AS152" i="2" s="1"/>
  <c r="W152" i="2"/>
  <c r="AU145" i="2"/>
  <c r="AS145" i="2" s="1"/>
  <c r="W145" i="2"/>
  <c r="AU143" i="2"/>
  <c r="AS143" i="2" s="1"/>
  <c r="W143" i="2"/>
  <c r="AU141" i="2"/>
  <c r="AS141" i="2" s="1"/>
  <c r="W141" i="2"/>
  <c r="W33" i="2"/>
  <c r="AU192" i="2"/>
  <c r="AS192" i="2" s="1"/>
  <c r="W192" i="2"/>
  <c r="AU194" i="2"/>
  <c r="AS194" i="2" s="1"/>
  <c r="W194" i="2"/>
  <c r="AU134" i="2"/>
  <c r="AS134" i="2" s="1"/>
  <c r="W134" i="2"/>
  <c r="AU39" i="2"/>
  <c r="AS39" i="2" s="1"/>
  <c r="AU38" i="2"/>
  <c r="AS38" i="2" s="1"/>
  <c r="AU62" i="2"/>
  <c r="AS62" i="2" s="1"/>
  <c r="W62" i="2"/>
  <c r="AU60" i="2"/>
  <c r="AS60" i="2" s="1"/>
  <c r="W60" i="2"/>
  <c r="AU57" i="2"/>
  <c r="AS57" i="2" s="1"/>
  <c r="W57" i="2"/>
  <c r="W41" i="2"/>
  <c r="AU40" i="2"/>
  <c r="AS40" i="2" s="1"/>
  <c r="AU41" i="2"/>
  <c r="AS41" i="2" s="1"/>
  <c r="W40" i="2"/>
  <c r="W39" i="2"/>
  <c r="W38" i="2"/>
  <c r="AU61" i="2"/>
  <c r="AS61" i="2" s="1"/>
  <c r="W61" i="2"/>
  <c r="AU58" i="2"/>
  <c r="AS58" i="2" s="1"/>
  <c r="W58" i="2"/>
  <c r="AU56" i="2"/>
  <c r="AS56" i="2" s="1"/>
  <c r="W56" i="2"/>
  <c r="W43" i="2"/>
  <c r="AU43" i="2"/>
  <c r="AS43" i="2" s="1"/>
  <c r="BA3" i="3"/>
  <c r="AI7" i="3" s="1"/>
  <c r="AE23" i="1"/>
  <c r="AU27" i="2"/>
  <c r="AS27" i="2" s="1"/>
  <c r="W27" i="2"/>
  <c r="W81" i="2"/>
  <c r="AU81" i="2"/>
  <c r="AS81" i="2" s="1"/>
  <c r="W82" i="2"/>
  <c r="AU46" i="2"/>
  <c r="AS46" i="2" s="1"/>
  <c r="W46" i="2"/>
  <c r="AU28" i="2"/>
  <c r="AS28" i="2" s="1"/>
  <c r="W28" i="2"/>
  <c r="W29" i="2"/>
  <c r="AU24" i="2"/>
  <c r="AS24" i="2" s="1"/>
  <c r="AU29" i="2"/>
  <c r="AS29" i="2" s="1"/>
  <c r="W24" i="2"/>
  <c r="W200" i="2"/>
  <c r="W140" i="2"/>
  <c r="W147" i="2"/>
  <c r="W146" i="2"/>
  <c r="W148" i="2"/>
  <c r="W150" i="2"/>
  <c r="W193" i="2"/>
  <c r="W149" i="2"/>
  <c r="W191" i="2"/>
  <c r="W127" i="2"/>
  <c r="W125" i="2"/>
  <c r="W206" i="2"/>
  <c r="W128" i="2"/>
  <c r="W129" i="2"/>
  <c r="W119" i="2"/>
  <c r="W100" i="2"/>
  <c r="W120" i="2"/>
  <c r="W92" i="2"/>
  <c r="W97" i="2"/>
  <c r="W108" i="2"/>
  <c r="W109" i="2"/>
  <c r="W121" i="2"/>
  <c r="W93" i="2"/>
  <c r="W98" i="2"/>
  <c r="W122" i="2"/>
  <c r="W99" i="2"/>
  <c r="AU183" i="2"/>
  <c r="AS183" i="2" s="1"/>
  <c r="W169" i="2"/>
  <c r="W183" i="2"/>
  <c r="W159" i="2"/>
  <c r="W163" i="2"/>
  <c r="W155" i="2"/>
  <c r="W184" i="2"/>
  <c r="W156" i="2"/>
  <c r="W160" i="2"/>
  <c r="W164" i="2"/>
  <c r="W181" i="2"/>
  <c r="W158" i="2"/>
  <c r="W185" i="2"/>
  <c r="W157" i="2"/>
  <c r="W165" i="2"/>
  <c r="W182" i="2"/>
  <c r="W162" i="2"/>
  <c r="W114" i="2"/>
  <c r="W112" i="2"/>
  <c r="W115" i="2"/>
  <c r="W113" i="2"/>
  <c r="W188" i="2"/>
  <c r="W116" i="2"/>
  <c r="W71" i="2"/>
  <c r="W75" i="2"/>
  <c r="W67" i="2"/>
  <c r="W132" i="2"/>
  <c r="W78" i="2"/>
  <c r="W68" i="2"/>
  <c r="W72" i="2"/>
  <c r="W76" i="2"/>
  <c r="W59" i="2"/>
  <c r="W63" i="2"/>
  <c r="W42" i="2"/>
  <c r="W74" i="2"/>
  <c r="W64" i="2"/>
  <c r="W137" i="2"/>
  <c r="W69" i="2"/>
  <c r="W73" i="2"/>
  <c r="W77" i="2"/>
  <c r="W70" i="2"/>
  <c r="W133" i="2"/>
  <c r="W26" i="2"/>
  <c r="W190" i="2"/>
  <c r="W135" i="2"/>
  <c r="W136" i="2"/>
  <c r="W25" i="2"/>
  <c r="AU32" i="1"/>
  <c r="BA3" i="2"/>
  <c r="AU75" i="2"/>
  <c r="AS75" i="2" s="1"/>
  <c r="AU74" i="2"/>
  <c r="AS74" i="2" s="1"/>
  <c r="AU73" i="2"/>
  <c r="AS73" i="2" s="1"/>
  <c r="AU72" i="2"/>
  <c r="AS72" i="2" s="1"/>
  <c r="AU71" i="2"/>
  <c r="AS71" i="2" s="1"/>
  <c r="AU70" i="2"/>
  <c r="AS70" i="2" s="1"/>
  <c r="AU69" i="2"/>
  <c r="AS69" i="2" s="1"/>
  <c r="AU68" i="2"/>
  <c r="AS68" i="2" s="1"/>
  <c r="O36" i="1"/>
  <c r="BI36" i="1" s="1"/>
  <c r="BK46" i="1"/>
  <c r="BK32" i="1"/>
  <c r="AU48" i="2"/>
  <c r="AS48" i="2" s="1"/>
  <c r="AU15" i="2"/>
  <c r="AS15" i="2" s="1"/>
  <c r="AU53" i="2"/>
  <c r="AS53" i="2" s="1"/>
  <c r="AU49" i="2"/>
  <c r="AS49" i="2" s="1"/>
  <c r="AU35" i="2"/>
  <c r="AS35" i="2" s="1"/>
  <c r="AU21" i="2"/>
  <c r="AS21" i="2" s="1"/>
  <c r="AU32" i="2"/>
  <c r="AS32" i="2" s="1"/>
  <c r="AU20" i="2"/>
  <c r="AS20" i="2" s="1"/>
  <c r="AU84" i="2"/>
  <c r="AS84" i="2" s="1"/>
  <c r="AU52" i="2"/>
  <c r="AS52" i="2" s="1"/>
  <c r="AU19" i="2"/>
  <c r="AS19" i="2" s="1"/>
  <c r="AU16" i="2"/>
  <c r="AS16" i="2" s="1"/>
  <c r="AU11" i="2"/>
  <c r="AS11" i="2" s="1"/>
  <c r="AU33" i="2"/>
  <c r="AS33" i="2" s="1"/>
  <c r="AU200" i="2"/>
  <c r="AS200" i="2" s="1"/>
  <c r="AU150" i="2"/>
  <c r="AS150" i="2" s="1"/>
  <c r="AU146" i="2"/>
  <c r="AS146" i="2" s="1"/>
  <c r="AU193" i="2"/>
  <c r="AS193" i="2" s="1"/>
  <c r="AU140" i="2"/>
  <c r="AS140" i="2" s="1"/>
  <c r="AU147" i="2"/>
  <c r="AS147" i="2" s="1"/>
  <c r="AU149" i="2"/>
  <c r="AS149" i="2" s="1"/>
  <c r="AU191" i="2"/>
  <c r="AS191" i="2" s="1"/>
  <c r="AU148" i="2"/>
  <c r="AS148" i="2" s="1"/>
  <c r="O48" i="1"/>
  <c r="BI48" i="1" s="1"/>
  <c r="AU127" i="2"/>
  <c r="AS127" i="2" s="1"/>
  <c r="AU206" i="2"/>
  <c r="AS206" i="2" s="1"/>
  <c r="AU128" i="2"/>
  <c r="AS128" i="2" s="1"/>
  <c r="AU125" i="2"/>
  <c r="AS125" i="2" s="1"/>
  <c r="AU129" i="2"/>
  <c r="AS129" i="2" s="1"/>
  <c r="AU174" i="2"/>
  <c r="AS174" i="2" s="1"/>
  <c r="O34" i="1"/>
  <c r="BI34" i="1" s="1"/>
  <c r="AU190" i="2"/>
  <c r="AS190" i="2" s="1"/>
  <c r="AU133" i="2"/>
  <c r="AS133" i="2" s="1"/>
  <c r="AU26" i="2"/>
  <c r="AS26" i="2" s="1"/>
  <c r="AU136" i="2"/>
  <c r="AS136" i="2" s="1"/>
  <c r="AU25" i="2"/>
  <c r="AS25" i="2" s="1"/>
  <c r="AU135" i="2"/>
  <c r="AS135" i="2" s="1"/>
  <c r="AU93" i="2"/>
  <c r="AS93" i="2" s="1"/>
  <c r="AU92" i="2"/>
  <c r="AS92" i="2" s="1"/>
  <c r="AU120" i="2"/>
  <c r="AS120" i="2" s="1"/>
  <c r="AU98" i="2"/>
  <c r="AS98" i="2" s="1"/>
  <c r="AU121" i="2"/>
  <c r="AS121" i="2" s="1"/>
  <c r="AU99" i="2"/>
  <c r="AS99" i="2" s="1"/>
  <c r="AU109" i="2"/>
  <c r="AS109" i="2" s="1"/>
  <c r="AU108" i="2"/>
  <c r="AS108" i="2" s="1"/>
  <c r="AU122" i="2"/>
  <c r="AS122" i="2" s="1"/>
  <c r="AU100" i="2"/>
  <c r="AS100" i="2" s="1"/>
  <c r="AU119" i="2"/>
  <c r="AS119" i="2" s="1"/>
  <c r="AU97" i="2"/>
  <c r="AS97" i="2" s="1"/>
  <c r="O50" i="1"/>
  <c r="BI50" i="1" s="1"/>
  <c r="AN162" i="2" s="1"/>
  <c r="AU165" i="2"/>
  <c r="AS165" i="2" s="1"/>
  <c r="AU181" i="2"/>
  <c r="AS181" i="2" s="1"/>
  <c r="AU156" i="2"/>
  <c r="AS156" i="2" s="1"/>
  <c r="AU160" i="2"/>
  <c r="AS160" i="2" s="1"/>
  <c r="AU182" i="2"/>
  <c r="AS182" i="2" s="1"/>
  <c r="AU169" i="2"/>
  <c r="AS169" i="2" s="1"/>
  <c r="AU163" i="2"/>
  <c r="AS163" i="2" s="1"/>
  <c r="AU157" i="2"/>
  <c r="AS157" i="2" s="1"/>
  <c r="AS161" i="2"/>
  <c r="AU185" i="2"/>
  <c r="AS185" i="2" s="1"/>
  <c r="AU155" i="2"/>
  <c r="AS155" i="2" s="1"/>
  <c r="AU184" i="2"/>
  <c r="AS184" i="2" s="1"/>
  <c r="AU164" i="2"/>
  <c r="AS164" i="2" s="1"/>
  <c r="AU158" i="2"/>
  <c r="AS158" i="2" s="1"/>
  <c r="AU162" i="2"/>
  <c r="AS162" i="2" s="1"/>
  <c r="AU159" i="2"/>
  <c r="AS159" i="2" s="1"/>
  <c r="O44" i="1"/>
  <c r="BI44" i="1" s="1"/>
  <c r="AU188" i="2"/>
  <c r="AS188" i="2" s="1"/>
  <c r="AU113" i="2"/>
  <c r="AS113" i="2" s="1"/>
  <c r="AU112" i="2"/>
  <c r="AS112" i="2" s="1"/>
  <c r="AU114" i="2"/>
  <c r="AS114" i="2" s="1"/>
  <c r="AU116" i="2"/>
  <c r="AS116" i="2" s="1"/>
  <c r="AU115" i="2"/>
  <c r="AS115" i="2" s="1"/>
  <c r="O38" i="1"/>
  <c r="BI38" i="1" s="1"/>
  <c r="AU67" i="2"/>
  <c r="AS67" i="2" s="1"/>
  <c r="AU76" i="2"/>
  <c r="AS76" i="2" s="1"/>
  <c r="AU59" i="2"/>
  <c r="AS59" i="2" s="1"/>
  <c r="AU137" i="2"/>
  <c r="AS137" i="2" s="1"/>
  <c r="AU132" i="2"/>
  <c r="AS132" i="2" s="1"/>
  <c r="AU77" i="2"/>
  <c r="AS77" i="2" s="1"/>
  <c r="AU63" i="2"/>
  <c r="AS63" i="2" s="1"/>
  <c r="AU78" i="2"/>
  <c r="AS78" i="2" s="1"/>
  <c r="AU64" i="2"/>
  <c r="AS64" i="2" s="1"/>
  <c r="AU42" i="2"/>
  <c r="AS42" i="2" s="1"/>
  <c r="O40" i="1"/>
  <c r="BI40" i="1" s="1"/>
  <c r="BK40" i="1"/>
  <c r="O42" i="1"/>
  <c r="O52" i="1"/>
  <c r="O46" i="1"/>
  <c r="O32" i="1"/>
  <c r="AM80" i="1" l="1"/>
  <c r="AM92" i="1"/>
  <c r="AM84" i="1"/>
  <c r="AM90" i="1"/>
  <c r="AK90" i="1" s="1"/>
  <c r="AM82" i="1"/>
  <c r="AM88" i="1"/>
  <c r="AK88" i="1" s="1"/>
  <c r="AM86" i="1"/>
  <c r="AK86" i="1" s="1"/>
  <c r="AW7" i="3"/>
  <c r="AP103" i="2"/>
  <c r="AD103" i="2" s="1"/>
  <c r="Q103" i="2" s="1"/>
  <c r="AP102" i="2"/>
  <c r="AD102" i="2" s="1"/>
  <c r="Q102" i="2" s="1"/>
  <c r="F23" i="1"/>
  <c r="AE7" i="3"/>
  <c r="AK7" i="3"/>
  <c r="AQ7" i="3"/>
  <c r="AP197" i="2"/>
  <c r="AP196" i="2"/>
  <c r="AP195" i="2"/>
  <c r="AD195" i="2" s="1"/>
  <c r="Q195" i="2" s="1"/>
  <c r="AN196" i="2"/>
  <c r="AN195" i="2"/>
  <c r="AN197" i="2"/>
  <c r="BA7" i="3"/>
  <c r="AC7" i="3"/>
  <c r="AK50" i="1"/>
  <c r="AK42" i="1"/>
  <c r="AK52" i="1"/>
  <c r="AK48" i="1"/>
  <c r="AK46" i="1"/>
  <c r="AK44" i="1"/>
  <c r="AP129" i="2"/>
  <c r="Q7" i="3"/>
  <c r="W7" i="3"/>
  <c r="AU7" i="3"/>
  <c r="AO7" i="3"/>
  <c r="S7" i="3"/>
  <c r="M7" i="3"/>
  <c r="AN183" i="2"/>
  <c r="AN210" i="2"/>
  <c r="AN171" i="2"/>
  <c r="AN168" i="2"/>
  <c r="AN170" i="2"/>
  <c r="AP126" i="2"/>
  <c r="AN127" i="2"/>
  <c r="AN203" i="2"/>
  <c r="AN205" i="2"/>
  <c r="AN126" i="2"/>
  <c r="AD126" i="2" s="1"/>
  <c r="Q126" i="2" s="1"/>
  <c r="AN209" i="2"/>
  <c r="AP145" i="2"/>
  <c r="AP141" i="2"/>
  <c r="AP203" i="2"/>
  <c r="AP151" i="2"/>
  <c r="AP142" i="2"/>
  <c r="AP152" i="2"/>
  <c r="AP143" i="2"/>
  <c r="AP205" i="2"/>
  <c r="AN204" i="2"/>
  <c r="AP192" i="2"/>
  <c r="AP144" i="2"/>
  <c r="AP134" i="2"/>
  <c r="AN189" i="2"/>
  <c r="AP101" i="2"/>
  <c r="AP106" i="2"/>
  <c r="AP104" i="2"/>
  <c r="AP107" i="2"/>
  <c r="AP105" i="2"/>
  <c r="AN198" i="2"/>
  <c r="AN152" i="2"/>
  <c r="AD152" i="2" s="1"/>
  <c r="Q152" i="2" s="1"/>
  <c r="AN145" i="2"/>
  <c r="AD145" i="2" s="1"/>
  <c r="Q145" i="2" s="1"/>
  <c r="AN143" i="2"/>
  <c r="AN141" i="2"/>
  <c r="AD141" i="2" s="1"/>
  <c r="Q141" i="2" s="1"/>
  <c r="AP95" i="2"/>
  <c r="AP91" i="2"/>
  <c r="AP89" i="2"/>
  <c r="AP194" i="2"/>
  <c r="AP174" i="2"/>
  <c r="AP176" i="2"/>
  <c r="AP178" i="2"/>
  <c r="AP171" i="2"/>
  <c r="AP168" i="2"/>
  <c r="AD168" i="2" s="1"/>
  <c r="Q168" i="2" s="1"/>
  <c r="AP175" i="2"/>
  <c r="AP177" i="2"/>
  <c r="AP204" i="2"/>
  <c r="AD204" i="2" s="1"/>
  <c r="Q204" i="2" s="1"/>
  <c r="AN151" i="2"/>
  <c r="AD151" i="2" s="1"/>
  <c r="Q151" i="2" s="1"/>
  <c r="AN144" i="2"/>
  <c r="AN142" i="2"/>
  <c r="AD142" i="2" s="1"/>
  <c r="Q142" i="2" s="1"/>
  <c r="AP96" i="2"/>
  <c r="AP94" i="2"/>
  <c r="AP90" i="2"/>
  <c r="AN199" i="2"/>
  <c r="AP170" i="2"/>
  <c r="AD170" i="2" s="1"/>
  <c r="Q170" i="2" s="1"/>
  <c r="AP189" i="2"/>
  <c r="AP27" i="2"/>
  <c r="AP198" i="2"/>
  <c r="AN194" i="2"/>
  <c r="AN134" i="2"/>
  <c r="AD134" i="2" s="1"/>
  <c r="Q134" i="2" s="1"/>
  <c r="AP199" i="2"/>
  <c r="AN192" i="2"/>
  <c r="AD192" i="2" s="1"/>
  <c r="Q192" i="2" s="1"/>
  <c r="AN40" i="2"/>
  <c r="AP24" i="2"/>
  <c r="AD24" i="2" s="1"/>
  <c r="Q24" i="2" s="1"/>
  <c r="AN61" i="2"/>
  <c r="AN58" i="2"/>
  <c r="AN56" i="2"/>
  <c r="AP47" i="2"/>
  <c r="AN39" i="2"/>
  <c r="AN38" i="2"/>
  <c r="AP28" i="2"/>
  <c r="AP29" i="2"/>
  <c r="AD29" i="2" s="1"/>
  <c r="Q29" i="2" s="1"/>
  <c r="AN62" i="2"/>
  <c r="AN60" i="2"/>
  <c r="AN57" i="2"/>
  <c r="AN41" i="2"/>
  <c r="AP43" i="2"/>
  <c r="AN33" i="2"/>
  <c r="AP133" i="2"/>
  <c r="AP46" i="2"/>
  <c r="AP13" i="2"/>
  <c r="AP12" i="2"/>
  <c r="AP14" i="2"/>
  <c r="AP33" i="2"/>
  <c r="AN27" i="2"/>
  <c r="AN81" i="2"/>
  <c r="AN82" i="2"/>
  <c r="AP34" i="2"/>
  <c r="AN29" i="2"/>
  <c r="AN24" i="2"/>
  <c r="AN46" i="2"/>
  <c r="AN28" i="2"/>
  <c r="AN159" i="2"/>
  <c r="AN125" i="2"/>
  <c r="AN128" i="2"/>
  <c r="AD128" i="2" s="1"/>
  <c r="AN129" i="2"/>
  <c r="AD129" i="2" s="1"/>
  <c r="Q129" i="2" s="1"/>
  <c r="AN206" i="2"/>
  <c r="AP113" i="2"/>
  <c r="AP112" i="2"/>
  <c r="AN193" i="2"/>
  <c r="AN200" i="2"/>
  <c r="AP157" i="2"/>
  <c r="AP135" i="2"/>
  <c r="AP148" i="2"/>
  <c r="AP115" i="2"/>
  <c r="AP160" i="2"/>
  <c r="AP132" i="2"/>
  <c r="AP169" i="2"/>
  <c r="AD169" i="2" s="1"/>
  <c r="AP158" i="2"/>
  <c r="AP136" i="2"/>
  <c r="AP11" i="2"/>
  <c r="AP15" i="2"/>
  <c r="AP16" i="2"/>
  <c r="AP190" i="2"/>
  <c r="AN26" i="2"/>
  <c r="AN25" i="2"/>
  <c r="AN182" i="2"/>
  <c r="AN155" i="2"/>
  <c r="AN164" i="2"/>
  <c r="AP125" i="2"/>
  <c r="AN158" i="2"/>
  <c r="AP163" i="2"/>
  <c r="AP108" i="2"/>
  <c r="AP35" i="2"/>
  <c r="AK92" i="1"/>
  <c r="AK84" i="1"/>
  <c r="AK82" i="1"/>
  <c r="AK80" i="1"/>
  <c r="AP109" i="2"/>
  <c r="AP164" i="2"/>
  <c r="AN191" i="2"/>
  <c r="AP156" i="2"/>
  <c r="AD156" i="2" s="1"/>
  <c r="AN140" i="2"/>
  <c r="AD140" i="2" s="1"/>
  <c r="AN147" i="2"/>
  <c r="AP162" i="2"/>
  <c r="AP159" i="2"/>
  <c r="AP116" i="2"/>
  <c r="AN133" i="2"/>
  <c r="AN169" i="2"/>
  <c r="AN160" i="2"/>
  <c r="AN181" i="2"/>
  <c r="AP97" i="2"/>
  <c r="AN148" i="2"/>
  <c r="AP122" i="2"/>
  <c r="AN112" i="2"/>
  <c r="AP188" i="2"/>
  <c r="AP161" i="2"/>
  <c r="AN150" i="2"/>
  <c r="AN146" i="2"/>
  <c r="AP100" i="2"/>
  <c r="AN163" i="2"/>
  <c r="AN184" i="2"/>
  <c r="AN156" i="2"/>
  <c r="AP155" i="2"/>
  <c r="AD155" i="2" s="1"/>
  <c r="AP200" i="2"/>
  <c r="AN114" i="2"/>
  <c r="AN149" i="2"/>
  <c r="AP165" i="2"/>
  <c r="AP99" i="2"/>
  <c r="AP98" i="2"/>
  <c r="AP114" i="2"/>
  <c r="AN115" i="2"/>
  <c r="AP121" i="2"/>
  <c r="AN165" i="2"/>
  <c r="AP128" i="2"/>
  <c r="AN75" i="2"/>
  <c r="AN74" i="2"/>
  <c r="AN73" i="2"/>
  <c r="AN72" i="2"/>
  <c r="AN71" i="2"/>
  <c r="AN69" i="2"/>
  <c r="AN70" i="2"/>
  <c r="AN68" i="2"/>
  <c r="AP140" i="2"/>
  <c r="AP206" i="2"/>
  <c r="AP149" i="2"/>
  <c r="AP119" i="2"/>
  <c r="AN113" i="2"/>
  <c r="AP147" i="2"/>
  <c r="AN116" i="2"/>
  <c r="AP120" i="2"/>
  <c r="AP146" i="2"/>
  <c r="AN157" i="2"/>
  <c r="AP127" i="2"/>
  <c r="AN188" i="2"/>
  <c r="AP137" i="2"/>
  <c r="AP150" i="2"/>
  <c r="AN185" i="2"/>
  <c r="AP191" i="2"/>
  <c r="AN76" i="2"/>
  <c r="AP52" i="2"/>
  <c r="AP20" i="2"/>
  <c r="AP53" i="2"/>
  <c r="AN63" i="2"/>
  <c r="AN77" i="2"/>
  <c r="AP48" i="2"/>
  <c r="AN132" i="2"/>
  <c r="AN67" i="2"/>
  <c r="AP26" i="2"/>
  <c r="AD26" i="2" s="1"/>
  <c r="AN42" i="2"/>
  <c r="AN137" i="2"/>
  <c r="AP21" i="2"/>
  <c r="AP19" i="2"/>
  <c r="AN59" i="2"/>
  <c r="AN64" i="2"/>
  <c r="AP25" i="2"/>
  <c r="AN78" i="2"/>
  <c r="AP49" i="2"/>
  <c r="AN190" i="2"/>
  <c r="AD190" i="2" s="1"/>
  <c r="AN136" i="2"/>
  <c r="AD136" i="2" s="1"/>
  <c r="AP93" i="2"/>
  <c r="AP92" i="2"/>
  <c r="AP32" i="2"/>
  <c r="AN135" i="2"/>
  <c r="AP193" i="2"/>
  <c r="BI32" i="1"/>
  <c r="BI46" i="1"/>
  <c r="BI42" i="1"/>
  <c r="BI52" i="1"/>
  <c r="AN161" i="2" s="1"/>
  <c r="BJ98" i="2" l="1"/>
  <c r="BK109" i="2"/>
  <c r="AN103" i="2"/>
  <c r="AN102" i="2"/>
  <c r="AD165" i="2"/>
  <c r="AD161" i="2"/>
  <c r="Q161" i="2" s="1"/>
  <c r="AD116" i="2"/>
  <c r="Q116" i="2" s="1"/>
  <c r="AD127" i="2"/>
  <c r="Q127" i="2" s="1"/>
  <c r="AD112" i="2"/>
  <c r="AD114" i="2"/>
  <c r="Q114" i="2" s="1"/>
  <c r="AD150" i="2"/>
  <c r="Q150" i="2" s="1"/>
  <c r="AD25" i="2"/>
  <c r="Q25" i="2" s="1"/>
  <c r="AD46" i="2"/>
  <c r="Q46" i="2" s="1"/>
  <c r="AD28" i="2"/>
  <c r="Q28" i="2" s="1"/>
  <c r="BJ14" i="2" s="1"/>
  <c r="BI14" i="2" s="1"/>
  <c r="Y14" i="2" s="1"/>
  <c r="AD137" i="2"/>
  <c r="AD149" i="2"/>
  <c r="Q149" i="2" s="1"/>
  <c r="AD188" i="2"/>
  <c r="Q188" i="2" s="1"/>
  <c r="AD133" i="2"/>
  <c r="Q133" i="2" s="1"/>
  <c r="AD163" i="2"/>
  <c r="Q163" i="2" s="1"/>
  <c r="AD160" i="2"/>
  <c r="Q160" i="2" s="1"/>
  <c r="AD157" i="2"/>
  <c r="Q157" i="2" s="1"/>
  <c r="AD113" i="2"/>
  <c r="Q113" i="2" s="1"/>
  <c r="AD125" i="2"/>
  <c r="AD33" i="2"/>
  <c r="AD143" i="2"/>
  <c r="Q143" i="2" s="1"/>
  <c r="AD205" i="2"/>
  <c r="Q205" i="2" s="1"/>
  <c r="Q125" i="2"/>
  <c r="AD135" i="2"/>
  <c r="Q135" i="2" s="1"/>
  <c r="AD171" i="2"/>
  <c r="Q171" i="2" s="1"/>
  <c r="AD146" i="2"/>
  <c r="Q146" i="2" s="1"/>
  <c r="AD147" i="2"/>
  <c r="Q147" i="2" s="1"/>
  <c r="AD164" i="2"/>
  <c r="Q164" i="2" s="1"/>
  <c r="AD158" i="2"/>
  <c r="Q158" i="2" s="1"/>
  <c r="AD115" i="2"/>
  <c r="Q115" i="2" s="1"/>
  <c r="AD200" i="2"/>
  <c r="Q200" i="2" s="1"/>
  <c r="AD206" i="2"/>
  <c r="Q206" i="2" s="1"/>
  <c r="AD27" i="2"/>
  <c r="Q27" i="2" s="1"/>
  <c r="AD144" i="2"/>
  <c r="Q144" i="2" s="1"/>
  <c r="AD203" i="2"/>
  <c r="Q203" i="2" s="1"/>
  <c r="AD193" i="2"/>
  <c r="AD132" i="2"/>
  <c r="Q132" i="2" s="1"/>
  <c r="AD194" i="2"/>
  <c r="Q194" i="2" s="1"/>
  <c r="AD198" i="2"/>
  <c r="Q198" i="2" s="1"/>
  <c r="BJ57" i="2"/>
  <c r="BI57" i="2" s="1"/>
  <c r="Y57" i="2" s="1"/>
  <c r="BK115" i="2"/>
  <c r="BJ137" i="2"/>
  <c r="AD191" i="2"/>
  <c r="Q191" i="2" s="1"/>
  <c r="AD199" i="2"/>
  <c r="Q199" i="2" s="1"/>
  <c r="AD196" i="2"/>
  <c r="Q196" i="2" s="1"/>
  <c r="AD189" i="2"/>
  <c r="Q189" i="2" s="1"/>
  <c r="AD197" i="2"/>
  <c r="Q197" i="2" s="1"/>
  <c r="AD148" i="2"/>
  <c r="Q148" i="2" s="1"/>
  <c r="AD159" i="2"/>
  <c r="Q159" i="2" s="1"/>
  <c r="BK206" i="2"/>
  <c r="BJ205" i="2"/>
  <c r="BI205" i="2" s="1"/>
  <c r="Y205" i="2" s="1"/>
  <c r="AD162" i="2"/>
  <c r="Q162" i="2" s="1"/>
  <c r="AN177" i="2"/>
  <c r="AD177" i="2" s="1"/>
  <c r="Q177" i="2" s="1"/>
  <c r="AN174" i="2"/>
  <c r="AD174" i="2" s="1"/>
  <c r="Q174" i="2" s="1"/>
  <c r="AN178" i="2"/>
  <c r="AD178" i="2" s="1"/>
  <c r="Q178" i="2" s="1"/>
  <c r="AN175" i="2"/>
  <c r="AD175" i="2" s="1"/>
  <c r="Q175" i="2" s="1"/>
  <c r="AN176" i="2"/>
  <c r="AD176" i="2" s="1"/>
  <c r="Q176" i="2" s="1"/>
  <c r="AP84" i="2"/>
  <c r="AP210" i="2"/>
  <c r="AD210" i="2" s="1"/>
  <c r="Q210" i="2" s="1"/>
  <c r="AP85" i="2"/>
  <c r="AP86" i="2"/>
  <c r="AP83" i="2"/>
  <c r="AN107" i="2"/>
  <c r="AD107" i="2" s="1"/>
  <c r="Q107" i="2" s="1"/>
  <c r="AN106" i="2"/>
  <c r="AD106" i="2" s="1"/>
  <c r="Q106" i="2" s="1"/>
  <c r="AN104" i="2"/>
  <c r="AD104" i="2" s="1"/>
  <c r="Q104" i="2" s="1"/>
  <c r="AN105" i="2"/>
  <c r="AD105" i="2" s="1"/>
  <c r="Q105" i="2" s="1"/>
  <c r="AN101" i="2"/>
  <c r="AD101" i="2" s="1"/>
  <c r="Q101" i="2" s="1"/>
  <c r="AP209" i="2"/>
  <c r="AD209" i="2" s="1"/>
  <c r="Q209" i="2" s="1"/>
  <c r="AN94" i="2"/>
  <c r="AD94" i="2" s="1"/>
  <c r="Q94" i="2" s="1"/>
  <c r="AN91" i="2"/>
  <c r="AD91" i="2" s="1"/>
  <c r="Q91" i="2" s="1"/>
  <c r="AN96" i="2"/>
  <c r="AD96" i="2" s="1"/>
  <c r="Q96" i="2" s="1"/>
  <c r="AN90" i="2"/>
  <c r="AD90" i="2" s="1"/>
  <c r="Q90" i="2" s="1"/>
  <c r="AN95" i="2"/>
  <c r="AD95" i="2" s="1"/>
  <c r="Q95" i="2" s="1"/>
  <c r="AN89" i="2"/>
  <c r="AD89" i="2" s="1"/>
  <c r="Q89" i="2" s="1"/>
  <c r="AP60" i="2"/>
  <c r="AD60" i="2" s="1"/>
  <c r="Q60" i="2" s="1"/>
  <c r="AP61" i="2"/>
  <c r="AD61" i="2" s="1"/>
  <c r="Q61" i="2" s="1"/>
  <c r="AP56" i="2"/>
  <c r="AD56" i="2" s="1"/>
  <c r="Q56" i="2" s="1"/>
  <c r="AP62" i="2"/>
  <c r="AD62" i="2" s="1"/>
  <c r="Q62" i="2" s="1"/>
  <c r="AP57" i="2"/>
  <c r="AD57" i="2" s="1"/>
  <c r="Q57" i="2" s="1"/>
  <c r="AP58" i="2"/>
  <c r="AD58" i="2" s="1"/>
  <c r="Q58" i="2" s="1"/>
  <c r="AN85" i="2"/>
  <c r="AD85" i="2" s="1"/>
  <c r="Q85" i="2" s="1"/>
  <c r="AN83" i="2"/>
  <c r="AD83" i="2" s="1"/>
  <c r="Q83" i="2" s="1"/>
  <c r="AP81" i="2"/>
  <c r="AD81" i="2" s="1"/>
  <c r="Q81" i="2" s="1"/>
  <c r="AN86" i="2"/>
  <c r="AP82" i="2"/>
  <c r="AD82" i="2" s="1"/>
  <c r="Q82" i="2" s="1"/>
  <c r="AP40" i="2"/>
  <c r="AD40" i="2" s="1"/>
  <c r="Q40" i="2" s="1"/>
  <c r="AP38" i="2"/>
  <c r="AD38" i="2" s="1"/>
  <c r="Q38" i="2" s="1"/>
  <c r="AN14" i="2"/>
  <c r="AD14" i="2" s="1"/>
  <c r="Q14" i="2" s="1"/>
  <c r="AN12" i="2"/>
  <c r="AD12" i="2" s="1"/>
  <c r="Q12" i="2" s="1"/>
  <c r="AP41" i="2"/>
  <c r="AD41" i="2" s="1"/>
  <c r="Q41" i="2" s="1"/>
  <c r="AP39" i="2"/>
  <c r="AD39" i="2" s="1"/>
  <c r="Q39" i="2" s="1"/>
  <c r="AN13" i="2"/>
  <c r="AD13" i="2" s="1"/>
  <c r="Q13" i="2" s="1"/>
  <c r="AN34" i="2"/>
  <c r="AD34" i="2" s="1"/>
  <c r="Q34" i="2" s="1"/>
  <c r="AN47" i="2"/>
  <c r="AD47" i="2" s="1"/>
  <c r="Q47" i="2" s="1"/>
  <c r="AN43" i="2"/>
  <c r="AD43" i="2" s="1"/>
  <c r="Q43" i="2" s="1"/>
  <c r="BL98" i="2"/>
  <c r="BN109" i="2"/>
  <c r="Q128" i="2"/>
  <c r="Q112" i="2"/>
  <c r="Q193" i="2"/>
  <c r="Q169" i="2"/>
  <c r="Q156" i="2"/>
  <c r="Q137" i="2"/>
  <c r="Q140" i="2"/>
  <c r="Q165" i="2"/>
  <c r="Q136" i="2"/>
  <c r="Q190" i="2"/>
  <c r="Q155" i="2"/>
  <c r="Q26" i="2"/>
  <c r="AN19" i="2"/>
  <c r="AD19" i="2" s="1"/>
  <c r="AN52" i="2"/>
  <c r="AD52" i="2" s="1"/>
  <c r="AN49" i="2"/>
  <c r="AD49" i="2" s="1"/>
  <c r="AN32" i="2"/>
  <c r="AD32" i="2" s="1"/>
  <c r="AN11" i="2"/>
  <c r="AD11" i="2" s="1"/>
  <c r="AN20" i="2"/>
  <c r="AD20" i="2" s="1"/>
  <c r="AN84" i="2"/>
  <c r="AN21" i="2"/>
  <c r="AD21" i="2" s="1"/>
  <c r="AN15" i="2"/>
  <c r="AD15" i="2" s="1"/>
  <c r="AN53" i="2"/>
  <c r="AD53" i="2" s="1"/>
  <c r="AP42" i="2"/>
  <c r="AN35" i="2"/>
  <c r="AD35" i="2" s="1"/>
  <c r="AN48" i="2"/>
  <c r="AD48" i="2" s="1"/>
  <c r="AN16" i="2"/>
  <c r="AD16" i="2" s="1"/>
  <c r="AP185" i="2"/>
  <c r="AP183" i="2"/>
  <c r="AD183" i="2" s="1"/>
  <c r="AP75" i="2"/>
  <c r="AD75" i="2" s="1"/>
  <c r="AP74" i="2"/>
  <c r="AD74" i="2" s="1"/>
  <c r="AP73" i="2"/>
  <c r="AP72" i="2"/>
  <c r="AP71" i="2"/>
  <c r="AP70" i="2"/>
  <c r="AP69" i="2"/>
  <c r="AD69" i="2" s="1"/>
  <c r="AP68" i="2"/>
  <c r="AD68" i="2" s="1"/>
  <c r="AN93" i="2"/>
  <c r="AD93" i="2" s="1"/>
  <c r="AN92" i="2"/>
  <c r="AD92" i="2" s="1"/>
  <c r="AN122" i="2"/>
  <c r="AD122" i="2" s="1"/>
  <c r="AP182" i="2"/>
  <c r="AP181" i="2"/>
  <c r="AD181" i="2" s="1"/>
  <c r="AN97" i="2"/>
  <c r="AD97" i="2" s="1"/>
  <c r="AP63" i="2"/>
  <c r="AP184" i="2"/>
  <c r="AP78" i="2"/>
  <c r="AD78" i="2" s="1"/>
  <c r="AN100" i="2"/>
  <c r="AD100" i="2" s="1"/>
  <c r="AN99" i="2"/>
  <c r="AD99" i="2" s="1"/>
  <c r="AP64" i="2"/>
  <c r="AN98" i="2"/>
  <c r="AD98" i="2" s="1"/>
  <c r="AN108" i="2"/>
  <c r="AD108" i="2" s="1"/>
  <c r="AP67" i="2"/>
  <c r="AD67" i="2" s="1"/>
  <c r="AN121" i="2"/>
  <c r="AD121" i="2" s="1"/>
  <c r="AN119" i="2"/>
  <c r="AD119" i="2" s="1"/>
  <c r="AN109" i="2"/>
  <c r="AD109" i="2" s="1"/>
  <c r="AP77" i="2"/>
  <c r="AD77" i="2" s="1"/>
  <c r="AP76" i="2"/>
  <c r="AN120" i="2"/>
  <c r="AD120" i="2" s="1"/>
  <c r="AP59" i="2"/>
  <c r="BJ82" i="2" l="1"/>
  <c r="BI82" i="2" s="1"/>
  <c r="Y82" i="2" s="1"/>
  <c r="BJ193" i="2"/>
  <c r="BI193" i="2" s="1"/>
  <c r="Y193" i="2" s="1"/>
  <c r="BJ206" i="2"/>
  <c r="BI206" i="2" s="1"/>
  <c r="Y206" i="2" s="1"/>
  <c r="BJ109" i="2"/>
  <c r="BJ46" i="2"/>
  <c r="BJ40" i="2"/>
  <c r="BK59" i="2"/>
  <c r="BJ99" i="2"/>
  <c r="BP97" i="2"/>
  <c r="BJ81" i="2"/>
  <c r="BK81" i="2"/>
  <c r="BJ58" i="2"/>
  <c r="BL99" i="2"/>
  <c r="BM99" i="2"/>
  <c r="BN97" i="2"/>
  <c r="BM97" i="2"/>
  <c r="BJ47" i="2"/>
  <c r="BI47" i="2" s="1"/>
  <c r="Y47" i="2" s="1"/>
  <c r="BK134" i="2"/>
  <c r="BJ134" i="2"/>
  <c r="BN99" i="2"/>
  <c r="BR97" i="2"/>
  <c r="BK99" i="2"/>
  <c r="BQ97" i="2"/>
  <c r="BJ203" i="2"/>
  <c r="BI203" i="2" s="1"/>
  <c r="Y203" i="2" s="1"/>
  <c r="BL109" i="2"/>
  <c r="BJ28" i="2"/>
  <c r="BI28" i="2" s="1"/>
  <c r="Y28" i="2" s="1"/>
  <c r="AD86" i="2"/>
  <c r="Q86" i="2" s="1"/>
  <c r="BJ64" i="2"/>
  <c r="BI64" i="2" s="1"/>
  <c r="Y64" i="2" s="1"/>
  <c r="BJ61" i="2"/>
  <c r="BI61" i="2" s="1"/>
  <c r="Y61" i="2" s="1"/>
  <c r="BJ204" i="2"/>
  <c r="BI204" i="2" s="1"/>
  <c r="Y204" i="2" s="1"/>
  <c r="BJ21" i="2"/>
  <c r="BJ20" i="2"/>
  <c r="AD84" i="2"/>
  <c r="Q84" i="2" s="1"/>
  <c r="Q49" i="2"/>
  <c r="Q53" i="2"/>
  <c r="Q52" i="2"/>
  <c r="AD42" i="2"/>
  <c r="Q42" i="2" s="1"/>
  <c r="BJ198" i="2"/>
  <c r="BI198" i="2" s="1"/>
  <c r="Y198" i="2" s="1"/>
  <c r="BJ119" i="2"/>
  <c r="AD63" i="2"/>
  <c r="Q63" i="2" s="1"/>
  <c r="AD73" i="2"/>
  <c r="Q73" i="2" s="1"/>
  <c r="BJ104" i="2"/>
  <c r="BJ59" i="2"/>
  <c r="BJ60" i="2"/>
  <c r="AD70" i="2"/>
  <c r="Q70" i="2" s="1"/>
  <c r="AD71" i="2"/>
  <c r="Q71" i="2" s="1"/>
  <c r="AD185" i="2"/>
  <c r="Q185" i="2" s="1"/>
  <c r="AD59" i="2"/>
  <c r="Q59" i="2" s="1"/>
  <c r="AD76" i="2"/>
  <c r="Q76" i="2" s="1"/>
  <c r="AD64" i="2"/>
  <c r="Q64" i="2" s="1"/>
  <c r="AD184" i="2"/>
  <c r="Q184" i="2" s="1"/>
  <c r="AD182" i="2"/>
  <c r="Q182" i="2" s="1"/>
  <c r="AD72" i="2"/>
  <c r="Q72" i="2" s="1"/>
  <c r="BK41" i="2"/>
  <c r="BJ38" i="2"/>
  <c r="BJ41" i="2"/>
  <c r="BJ39" i="2"/>
  <c r="BI39" i="2" s="1"/>
  <c r="Y39" i="2" s="1"/>
  <c r="BM98" i="2"/>
  <c r="BS97" i="2"/>
  <c r="BJ97" i="2"/>
  <c r="BL97" i="2"/>
  <c r="BO97" i="2"/>
  <c r="BT97" i="2"/>
  <c r="BK97" i="2"/>
  <c r="BJ191" i="2"/>
  <c r="BI191" i="2" s="1"/>
  <c r="Y191" i="2" s="1"/>
  <c r="BJ190" i="2"/>
  <c r="BI190" i="2" s="1"/>
  <c r="Y190" i="2" s="1"/>
  <c r="BK98" i="2"/>
  <c r="BI137" i="2"/>
  <c r="Y137" i="2" s="1"/>
  <c r="BM109" i="2"/>
  <c r="BJ115" i="2"/>
  <c r="Q121" i="2"/>
  <c r="Q98" i="2"/>
  <c r="Q93" i="2"/>
  <c r="Q16" i="2"/>
  <c r="Q15" i="2"/>
  <c r="Q20" i="2"/>
  <c r="Q78" i="2"/>
  <c r="Q100" i="2"/>
  <c r="Q122" i="2"/>
  <c r="BI40" i="2"/>
  <c r="Y40" i="2" s="1"/>
  <c r="Q183" i="2"/>
  <c r="Q48" i="2"/>
  <c r="Q33" i="2"/>
  <c r="Q11" i="2"/>
  <c r="Q68" i="2"/>
  <c r="Q181" i="2"/>
  <c r="Q74" i="2"/>
  <c r="Q77" i="2"/>
  <c r="Q119" i="2"/>
  <c r="Q97" i="2"/>
  <c r="Q92" i="2"/>
  <c r="Q120" i="2"/>
  <c r="Q109" i="2"/>
  <c r="Q108" i="2"/>
  <c r="Q99" i="2"/>
  <c r="Q35" i="2"/>
  <c r="Q21" i="2"/>
  <c r="BL20" i="2" s="1"/>
  <c r="Q32" i="2"/>
  <c r="Q19" i="2"/>
  <c r="Q75" i="2"/>
  <c r="Q69" i="2"/>
  <c r="Q67" i="2"/>
  <c r="BI134" i="2" l="1"/>
  <c r="Y134" i="2" s="1"/>
  <c r="BI81" i="2"/>
  <c r="Y81" i="2" s="1"/>
  <c r="BV104" i="2"/>
  <c r="BN100" i="2"/>
  <c r="BK104" i="2"/>
  <c r="BJ189" i="2"/>
  <c r="BI189" i="2" s="1"/>
  <c r="Y189" i="2" s="1"/>
  <c r="BI46" i="2"/>
  <c r="Y46" i="2" s="1"/>
  <c r="BT104" i="2"/>
  <c r="BM100" i="2"/>
  <c r="BJ52" i="2"/>
  <c r="BI52" i="2" s="1"/>
  <c r="Y52" i="2" s="1"/>
  <c r="BS104" i="2"/>
  <c r="BJ48" i="2"/>
  <c r="BI48" i="2" s="1"/>
  <c r="Y48" i="2" s="1"/>
  <c r="BN104" i="2"/>
  <c r="BJ89" i="2"/>
  <c r="BI89" i="2" s="1"/>
  <c r="Y89" i="2" s="1"/>
  <c r="BM104" i="2"/>
  <c r="BW104" i="2"/>
  <c r="BK100" i="2"/>
  <c r="BJ53" i="2"/>
  <c r="BI53" i="2" s="1"/>
  <c r="Y53" i="2" s="1"/>
  <c r="BP104" i="2"/>
  <c r="BN150" i="2"/>
  <c r="BM150" i="2"/>
  <c r="BO104" i="2"/>
  <c r="BU104" i="2"/>
  <c r="BS150" i="2"/>
  <c r="BQ104" i="2"/>
  <c r="BO150" i="2"/>
  <c r="BP150" i="2"/>
  <c r="BR104" i="2"/>
  <c r="BI41" i="2"/>
  <c r="Y41" i="2" s="1"/>
  <c r="BI60" i="2"/>
  <c r="Y60" i="2" s="1"/>
  <c r="BL104" i="2"/>
  <c r="BK58" i="2"/>
  <c r="BI58" i="2" s="1"/>
  <c r="Y58" i="2" s="1"/>
  <c r="BJ56" i="2"/>
  <c r="BI56" i="2" s="1"/>
  <c r="Y56" i="2" s="1"/>
  <c r="BL21" i="2"/>
  <c r="BJ12" i="2"/>
  <c r="BI12" i="2" s="1"/>
  <c r="Y12" i="2" s="1"/>
  <c r="BJ176" i="2"/>
  <c r="BI176" i="2" s="1"/>
  <c r="Y176" i="2" s="1"/>
  <c r="BJ175" i="2"/>
  <c r="BI175" i="2" s="1"/>
  <c r="Y175" i="2" s="1"/>
  <c r="BJ177" i="2"/>
  <c r="BI177" i="2" s="1"/>
  <c r="Y177" i="2" s="1"/>
  <c r="BJ144" i="2"/>
  <c r="BI144" i="2" s="1"/>
  <c r="Y144" i="2" s="1"/>
  <c r="BJ178" i="2"/>
  <c r="BI178" i="2" s="1"/>
  <c r="Y178" i="2" s="1"/>
  <c r="BJ169" i="2"/>
  <c r="BI169" i="2" s="1"/>
  <c r="Y169" i="2" s="1"/>
  <c r="BJ143" i="2"/>
  <c r="BI143" i="2" s="1"/>
  <c r="Y143" i="2" s="1"/>
  <c r="BJ168" i="2"/>
  <c r="BI168" i="2" s="1"/>
  <c r="Y168" i="2" s="1"/>
  <c r="BJ171" i="2"/>
  <c r="BI171" i="2" s="1"/>
  <c r="Y171" i="2" s="1"/>
  <c r="BJ170" i="2"/>
  <c r="BI170" i="2" s="1"/>
  <c r="Y170" i="2" s="1"/>
  <c r="BJ142" i="2"/>
  <c r="BI142" i="2" s="1"/>
  <c r="Y142" i="2" s="1"/>
  <c r="BJ126" i="2"/>
  <c r="BI126" i="2" s="1"/>
  <c r="Y126" i="2" s="1"/>
  <c r="BJ182" i="2"/>
  <c r="BI182" i="2" s="1"/>
  <c r="Y182" i="2" s="1"/>
  <c r="BJ145" i="2"/>
  <c r="BI145" i="2" s="1"/>
  <c r="Y145" i="2" s="1"/>
  <c r="BI38" i="2"/>
  <c r="Y38" i="2" s="1"/>
  <c r="BI97" i="2"/>
  <c r="Y97" i="2" s="1"/>
  <c r="BI98" i="2"/>
  <c r="Y98" i="2" s="1"/>
  <c r="BJ100" i="2"/>
  <c r="BR150" i="2"/>
  <c r="BU150" i="2"/>
  <c r="BJ165" i="2"/>
  <c r="BI165" i="2" s="1"/>
  <c r="Y165" i="2" s="1"/>
  <c r="BJ161" i="2"/>
  <c r="BI161" i="2" s="1"/>
  <c r="BJ157" i="2"/>
  <c r="BI157" i="2" s="1"/>
  <c r="Y157" i="2" s="1"/>
  <c r="BJ164" i="2"/>
  <c r="BI164" i="2" s="1"/>
  <c r="Y164" i="2" s="1"/>
  <c r="BJ160" i="2"/>
  <c r="BI160" i="2" s="1"/>
  <c r="Y160" i="2" s="1"/>
  <c r="BJ156" i="2"/>
  <c r="BI156" i="2" s="1"/>
  <c r="Y156" i="2" s="1"/>
  <c r="BJ162" i="2"/>
  <c r="BI162" i="2" s="1"/>
  <c r="Y162" i="2" s="1"/>
  <c r="BJ158" i="2"/>
  <c r="BI158" i="2" s="1"/>
  <c r="Y158" i="2" s="1"/>
  <c r="BJ163" i="2"/>
  <c r="BI163" i="2" s="1"/>
  <c r="Y163" i="2" s="1"/>
  <c r="BJ159" i="2"/>
  <c r="BI159" i="2" s="1"/>
  <c r="Y159" i="2" s="1"/>
  <c r="BJ155" i="2"/>
  <c r="BI155" i="2" s="1"/>
  <c r="Y155" i="2" s="1"/>
  <c r="BL100" i="2"/>
  <c r="BT150" i="2"/>
  <c r="BK150" i="2"/>
  <c r="BI99" i="2"/>
  <c r="Y99" i="2" s="1"/>
  <c r="BJ150" i="2"/>
  <c r="BL150" i="2"/>
  <c r="BK21" i="2"/>
  <c r="BK20" i="2"/>
  <c r="BI20" i="2" s="1"/>
  <c r="Y20" i="2" s="1"/>
  <c r="BJ108" i="2"/>
  <c r="BI108" i="2" s="1"/>
  <c r="Y108" i="2" s="1"/>
  <c r="BQ150" i="2"/>
  <c r="BJ49" i="2"/>
  <c r="BI49" i="2" s="1"/>
  <c r="Y49" i="2" s="1"/>
  <c r="BI115" i="2"/>
  <c r="Y115" i="2" s="1"/>
  <c r="BI109" i="2"/>
  <c r="Y109" i="2" s="1"/>
  <c r="BK119" i="2"/>
  <c r="BJ129" i="2"/>
  <c r="BI129" i="2" s="1"/>
  <c r="Y129" i="2" s="1"/>
  <c r="BJ125" i="2"/>
  <c r="BI125" i="2" s="1"/>
  <c r="Y125" i="2" s="1"/>
  <c r="BJ128" i="2"/>
  <c r="BI128" i="2" s="1"/>
  <c r="Y128" i="2" s="1"/>
  <c r="BJ127" i="2"/>
  <c r="BI127" i="2" s="1"/>
  <c r="Y127" i="2" s="1"/>
  <c r="BJ120" i="2"/>
  <c r="BI120" i="2" s="1"/>
  <c r="Y120" i="2" s="1"/>
  <c r="BJ185" i="2"/>
  <c r="BI185" i="2" s="1"/>
  <c r="Y185" i="2" s="1"/>
  <c r="BJ181" i="2"/>
  <c r="BI181" i="2" s="1"/>
  <c r="Y181" i="2" s="1"/>
  <c r="BJ183" i="2"/>
  <c r="BI183" i="2" s="1"/>
  <c r="Y183" i="2" s="1"/>
  <c r="BJ184" i="2"/>
  <c r="BI184" i="2" s="1"/>
  <c r="Y184" i="2" s="1"/>
  <c r="BJ174" i="2"/>
  <c r="BI174" i="2" s="1"/>
  <c r="BK19" i="2"/>
  <c r="BJ19" i="2"/>
  <c r="BJ15" i="2"/>
  <c r="BI15" i="2" s="1"/>
  <c r="Y15" i="2" s="1"/>
  <c r="Y174" i="2" l="1"/>
  <c r="Y161" i="2"/>
  <c r="L161" i="2" s="1"/>
  <c r="BI104" i="2"/>
  <c r="Y104" i="2" s="1"/>
  <c r="BI21" i="2"/>
  <c r="Y21" i="2" s="1"/>
  <c r="BI150" i="2"/>
  <c r="Y150" i="2" s="1"/>
  <c r="BI100" i="2"/>
  <c r="Y100" i="2" s="1"/>
  <c r="BI119" i="2"/>
  <c r="Y119" i="2" s="1"/>
  <c r="BI59" i="2"/>
  <c r="Y59" i="2" s="1"/>
  <c r="BI19" i="2"/>
  <c r="Y19" i="2" s="1"/>
  <c r="N3" i="3"/>
  <c r="AF3" i="3" l="1"/>
  <c r="AT3" i="3"/>
  <c r="AQ3" i="3"/>
  <c r="AE20" i="1" l="1"/>
  <c r="AE21" i="1" s="1"/>
  <c r="BV44" i="1"/>
  <c r="BP44" i="1" s="1"/>
  <c r="AO32" i="1" s="1"/>
  <c r="BP32" i="1"/>
  <c r="AA135" i="2" s="1"/>
  <c r="L135" i="2" l="1"/>
  <c r="AL27" i="8" s="1"/>
  <c r="AA191" i="2"/>
  <c r="AA82" i="2"/>
  <c r="AA83" i="2"/>
  <c r="AA192" i="2"/>
  <c r="AA81" i="2"/>
  <c r="AA85" i="2"/>
  <c r="AA136" i="2"/>
  <c r="AA190" i="2"/>
  <c r="AA84" i="2"/>
  <c r="AA176" i="2"/>
  <c r="AA43" i="2"/>
  <c r="AA170" i="2"/>
  <c r="AA122" i="2"/>
  <c r="AA32" i="2"/>
  <c r="AA34" i="2"/>
  <c r="AA72" i="2"/>
  <c r="AA175" i="2"/>
  <c r="AA143" i="2"/>
  <c r="AA74" i="2"/>
  <c r="AA77" i="2"/>
  <c r="AA150" i="2"/>
  <c r="AA112" i="2"/>
  <c r="AA113" i="2"/>
  <c r="AA144" i="2"/>
  <c r="AA107" i="2"/>
  <c r="AA105" i="2"/>
  <c r="AA33" i="2"/>
  <c r="AA64" i="2"/>
  <c r="AA183" i="2"/>
  <c r="AA26" i="2"/>
  <c r="AA157" i="2"/>
  <c r="AA158" i="2"/>
  <c r="AA210" i="2"/>
  <c r="AA109" i="2"/>
  <c r="AA63" i="2"/>
  <c r="AA161" i="2"/>
  <c r="AA69" i="2"/>
  <c r="AA200" i="2"/>
  <c r="AA195" i="2"/>
  <c r="AA11" i="2"/>
  <c r="AA92" i="2"/>
  <c r="AA185" i="2"/>
  <c r="AA59" i="2"/>
  <c r="AA78" i="2"/>
  <c r="AA206" i="2"/>
  <c r="AA171" i="2"/>
  <c r="AA13" i="2"/>
  <c r="AA102" i="2"/>
  <c r="AA98" i="2"/>
  <c r="AA128" i="2"/>
  <c r="AA57" i="2"/>
  <c r="AA35" i="2"/>
  <c r="AA108" i="2"/>
  <c r="AA15" i="2"/>
  <c r="AA164" i="2"/>
  <c r="AA152" i="2"/>
  <c r="AA147" i="2"/>
  <c r="AA100" i="2"/>
  <c r="AA142" i="2"/>
  <c r="AA165" i="2"/>
  <c r="AA178" i="2"/>
  <c r="AA38" i="2"/>
  <c r="AA89" i="2"/>
  <c r="AA163" i="2"/>
  <c r="AA197" i="2"/>
  <c r="AA174" i="2"/>
  <c r="AA162" i="2"/>
  <c r="AA181" i="2"/>
  <c r="AA203" i="2"/>
  <c r="AA127" i="2"/>
  <c r="AA52" i="2"/>
  <c r="AA198" i="2"/>
  <c r="AA193" i="2"/>
  <c r="AA20" i="2"/>
  <c r="AA121" i="2"/>
  <c r="AA106" i="2"/>
  <c r="AA99" i="2"/>
  <c r="AA60" i="2"/>
  <c r="AA71" i="2"/>
  <c r="AA62" i="2"/>
  <c r="AA114" i="2"/>
  <c r="AA199" i="2"/>
  <c r="AA40" i="2"/>
  <c r="AA146" i="2"/>
  <c r="AA168" i="2"/>
  <c r="AA140" i="2"/>
  <c r="AA61" i="2"/>
  <c r="AA16" i="2"/>
  <c r="AA21" i="2"/>
  <c r="AA96" i="2"/>
  <c r="AA49" i="2"/>
  <c r="AA67" i="2"/>
  <c r="AA196" i="2"/>
  <c r="AA93" i="2"/>
  <c r="AA73" i="2"/>
  <c r="AA91" i="2"/>
  <c r="AA95" i="2"/>
  <c r="AA104" i="2"/>
  <c r="AA119" i="2"/>
  <c r="AA76" i="2"/>
  <c r="AA151" i="2"/>
  <c r="AA47" i="2"/>
  <c r="AA184" i="2"/>
  <c r="AA19" i="2"/>
  <c r="AA53" i="2"/>
  <c r="AA189" i="2"/>
  <c r="AA28" i="2"/>
  <c r="AA58" i="2"/>
  <c r="AA115" i="2"/>
  <c r="AA25" i="2"/>
  <c r="AA156" i="2"/>
  <c r="AA160" i="2"/>
  <c r="AA103" i="2"/>
  <c r="AA126" i="2"/>
  <c r="AA41" i="2"/>
  <c r="AA14" i="2"/>
  <c r="AA177" i="2"/>
  <c r="AA48" i="2"/>
  <c r="AA125" i="2"/>
  <c r="AA134" i="2"/>
  <c r="AA46" i="2"/>
  <c r="AA56" i="2"/>
  <c r="AA120" i="2"/>
  <c r="AA68" i="2"/>
  <c r="AA101" i="2"/>
  <c r="AA75" i="2"/>
  <c r="AA148" i="2"/>
  <c r="AA90" i="2"/>
  <c r="AA27" i="2"/>
  <c r="AA97" i="2"/>
  <c r="AA205" i="2"/>
  <c r="AA24" i="2"/>
  <c r="AA129" i="2"/>
  <c r="AA209" i="2"/>
  <c r="AA169" i="2"/>
  <c r="AA137" i="2"/>
  <c r="AA188" i="2"/>
  <c r="AA12" i="2"/>
  <c r="AA141" i="2"/>
  <c r="AA204" i="2"/>
  <c r="AA149" i="2"/>
  <c r="AA132" i="2"/>
  <c r="AA116" i="2"/>
  <c r="AA182" i="2"/>
  <c r="AA94" i="2"/>
  <c r="AA39" i="2"/>
  <c r="AA42" i="2"/>
  <c r="AA155" i="2"/>
  <c r="AA70" i="2"/>
  <c r="AA29" i="2"/>
  <c r="AA159" i="2"/>
  <c r="AA145" i="2"/>
  <c r="AA86" i="2"/>
  <c r="AA194" i="2"/>
  <c r="AA133" i="2"/>
  <c r="L29" i="2" l="1"/>
  <c r="L23" i="8" s="1"/>
  <c r="L132" i="2"/>
  <c r="AL24" i="8" s="1"/>
  <c r="L97" i="2"/>
  <c r="Y35" i="8" s="1"/>
  <c r="L48" i="2"/>
  <c r="L39" i="8" s="1"/>
  <c r="L189" i="2"/>
  <c r="AY37" i="8" s="1"/>
  <c r="L93" i="2"/>
  <c r="Y31" i="8" s="1"/>
  <c r="L199" i="2"/>
  <c r="AY47" i="8" s="1"/>
  <c r="L127" i="2"/>
  <c r="AL20" i="8" s="1"/>
  <c r="L100" i="2"/>
  <c r="Y38" i="8" s="1"/>
  <c r="L171" i="2"/>
  <c r="AY22" i="8" s="1"/>
  <c r="L200" i="2"/>
  <c r="AY48" i="8" s="1"/>
  <c r="L109" i="2"/>
  <c r="Y47" i="8" s="1"/>
  <c r="L105" i="2"/>
  <c r="Y43" i="8" s="1"/>
  <c r="L143" i="2"/>
  <c r="AL34" i="8" s="1"/>
  <c r="L32" i="2"/>
  <c r="L25" i="8" s="1"/>
  <c r="L176" i="2"/>
  <c r="AY26" i="8" s="1"/>
  <c r="L86" i="2"/>
  <c r="Y25" i="8" s="1"/>
  <c r="L149" i="2"/>
  <c r="AL40" i="8" s="1"/>
  <c r="L129" i="2"/>
  <c r="AL22" i="8" s="1"/>
  <c r="L27" i="2"/>
  <c r="L21" i="8" s="1"/>
  <c r="L101" i="2"/>
  <c r="Y39" i="8" s="1"/>
  <c r="L46" i="2"/>
  <c r="L37" i="8" s="1"/>
  <c r="L177" i="2"/>
  <c r="AY27" i="8" s="1"/>
  <c r="L103" i="2"/>
  <c r="Y41" i="8" s="1"/>
  <c r="L115" i="2"/>
  <c r="AL10" i="8" s="1"/>
  <c r="L53" i="2"/>
  <c r="L43" i="8" s="1"/>
  <c r="L151" i="2"/>
  <c r="AL42" i="8" s="1"/>
  <c r="L95" i="2"/>
  <c r="Y33" i="8" s="1"/>
  <c r="L196" i="2"/>
  <c r="AY44" i="8" s="1"/>
  <c r="L21" i="2"/>
  <c r="L16" i="8" s="1"/>
  <c r="L168" i="2"/>
  <c r="AY19" i="8" s="1"/>
  <c r="L114" i="2"/>
  <c r="AL9" i="8" s="1"/>
  <c r="L99" i="2"/>
  <c r="Y37" i="8" s="1"/>
  <c r="L193" i="2"/>
  <c r="AY41" i="8" s="1"/>
  <c r="L203" i="2"/>
  <c r="AY51" i="8" s="1"/>
  <c r="L197" i="2"/>
  <c r="AY45" i="8" s="1"/>
  <c r="L178" i="2"/>
  <c r="AY28" i="8" s="1"/>
  <c r="L147" i="2"/>
  <c r="AL38" i="8" s="1"/>
  <c r="L108" i="2"/>
  <c r="Y46" i="8" s="1"/>
  <c r="L98" i="2"/>
  <c r="Y36" i="8" s="1"/>
  <c r="L206" i="2"/>
  <c r="AY54" i="8" s="1"/>
  <c r="L92" i="2"/>
  <c r="Y30" i="8" s="1"/>
  <c r="L69" i="2"/>
  <c r="Y9" i="8" s="1"/>
  <c r="L210" i="2"/>
  <c r="AY58" i="8" s="1"/>
  <c r="L183" i="2"/>
  <c r="AY32" i="8" s="1"/>
  <c r="L107" i="2"/>
  <c r="Y45" i="8" s="1"/>
  <c r="L150" i="2"/>
  <c r="AL41" i="8" s="1"/>
  <c r="L175" i="2"/>
  <c r="AY25" i="8" s="1"/>
  <c r="L122" i="2"/>
  <c r="AL16" i="8" s="1"/>
  <c r="L84" i="2"/>
  <c r="Y23" i="8" s="1"/>
  <c r="L81" i="2"/>
  <c r="Y20" i="8" s="1"/>
  <c r="L191" i="2"/>
  <c r="AY39" i="8" s="1"/>
  <c r="L39" i="2"/>
  <c r="L31" i="8" s="1"/>
  <c r="L209" i="2"/>
  <c r="AY57" i="8" s="1"/>
  <c r="L75" i="2"/>
  <c r="Y15" i="8" s="1"/>
  <c r="L56" i="2"/>
  <c r="L45" i="8" s="1"/>
  <c r="L25" i="2"/>
  <c r="L19" i="8" s="1"/>
  <c r="L104" i="2"/>
  <c r="Y42" i="8" s="1"/>
  <c r="L140" i="2"/>
  <c r="AL31" i="8" s="1"/>
  <c r="L60" i="2"/>
  <c r="L49" i="8" s="1"/>
  <c r="L174" i="2"/>
  <c r="AY24" i="8" s="1"/>
  <c r="L15" i="2"/>
  <c r="L11" i="8" s="1"/>
  <c r="L185" i="2"/>
  <c r="AY34" i="8" s="1"/>
  <c r="L112" i="2"/>
  <c r="AL7" i="8" s="1"/>
  <c r="L82" i="2"/>
  <c r="Y21" i="8" s="1"/>
  <c r="L94" i="2"/>
  <c r="Y32" i="8" s="1"/>
  <c r="L155" i="2"/>
  <c r="AY7" i="8" s="1"/>
  <c r="L182" i="2"/>
  <c r="AY31" i="8" s="1"/>
  <c r="L204" i="2"/>
  <c r="AY52" i="8" s="1"/>
  <c r="L137" i="2"/>
  <c r="AL29" i="8" s="1"/>
  <c r="L24" i="2"/>
  <c r="L18" i="8" s="1"/>
  <c r="L90" i="2"/>
  <c r="Y28" i="8" s="1"/>
  <c r="L68" i="2"/>
  <c r="Y8" i="8" s="1"/>
  <c r="L134" i="2"/>
  <c r="AL26" i="8" s="1"/>
  <c r="L14" i="2"/>
  <c r="L10" i="8" s="1"/>
  <c r="L160" i="2"/>
  <c r="AY12" i="8" s="1"/>
  <c r="L58" i="2"/>
  <c r="L47" i="8" s="1"/>
  <c r="L19" i="2"/>
  <c r="L14" i="8" s="1"/>
  <c r="L76" i="2"/>
  <c r="Y16" i="8" s="1"/>
  <c r="L91" i="2"/>
  <c r="Y29" i="8" s="1"/>
  <c r="L67" i="2"/>
  <c r="Y7" i="8" s="1"/>
  <c r="L16" i="2"/>
  <c r="L12" i="8" s="1"/>
  <c r="L146" i="2"/>
  <c r="AL37" i="8" s="1"/>
  <c r="L62" i="2"/>
  <c r="L51" i="8" s="1"/>
  <c r="L106" i="2"/>
  <c r="Y44" i="8" s="1"/>
  <c r="L198" i="2"/>
  <c r="AY46" i="8" s="1"/>
  <c r="L181" i="2"/>
  <c r="AY30" i="8" s="1"/>
  <c r="L163" i="2"/>
  <c r="AY15" i="8" s="1"/>
  <c r="L165" i="2"/>
  <c r="AY17" i="8" s="1"/>
  <c r="L152" i="2"/>
  <c r="AL43" i="8" s="1"/>
  <c r="L35" i="2"/>
  <c r="L28" i="8" s="1"/>
  <c r="L102" i="2"/>
  <c r="Y40" i="8" s="1"/>
  <c r="L78" i="2"/>
  <c r="Y18" i="8" s="1"/>
  <c r="L11" i="2"/>
  <c r="L7" i="8" s="1"/>
  <c r="AY13" i="8"/>
  <c r="L158" i="2"/>
  <c r="AY10" i="8" s="1"/>
  <c r="L64" i="2"/>
  <c r="L53" i="8" s="1"/>
  <c r="L144" i="2"/>
  <c r="AL35" i="8" s="1"/>
  <c r="L77" i="2"/>
  <c r="Y17" i="8" s="1"/>
  <c r="L72" i="2"/>
  <c r="Y12" i="8" s="1"/>
  <c r="L170" i="2"/>
  <c r="AY21" i="8" s="1"/>
  <c r="L190" i="2"/>
  <c r="AY38" i="8" s="1"/>
  <c r="L192" i="2"/>
  <c r="AY40" i="8" s="1"/>
  <c r="L194" i="2"/>
  <c r="AY42" i="8" s="1"/>
  <c r="L12" i="2"/>
  <c r="L8" i="8" s="1"/>
  <c r="L126" i="2"/>
  <c r="AL19" i="8" s="1"/>
  <c r="L47" i="2"/>
  <c r="L38" i="8" s="1"/>
  <c r="L96" i="2"/>
  <c r="Y34" i="8" s="1"/>
  <c r="L20" i="2"/>
  <c r="L15" i="8" s="1"/>
  <c r="L38" i="2"/>
  <c r="L30" i="8" s="1"/>
  <c r="L128" i="2"/>
  <c r="AL21" i="8" s="1"/>
  <c r="L26" i="2"/>
  <c r="L20" i="8" s="1"/>
  <c r="L85" i="2"/>
  <c r="Y24" i="8" s="1"/>
  <c r="L70" i="2"/>
  <c r="Y10" i="8" s="1"/>
  <c r="L188" i="2"/>
  <c r="AY36" i="8" s="1"/>
  <c r="L145" i="2"/>
  <c r="AL36" i="8" s="1"/>
  <c r="L133" i="2"/>
  <c r="AL25" i="8" s="1"/>
  <c r="L159" i="2"/>
  <c r="AY11" i="8" s="1"/>
  <c r="L42" i="2"/>
  <c r="L34" i="8" s="1"/>
  <c r="L116" i="2"/>
  <c r="AL11" i="8" s="1"/>
  <c r="L141" i="2"/>
  <c r="AL32" i="8" s="1"/>
  <c r="L169" i="2"/>
  <c r="AY20" i="8" s="1"/>
  <c r="L205" i="2"/>
  <c r="AY53" i="8" s="1"/>
  <c r="L148" i="2"/>
  <c r="AL39" i="8" s="1"/>
  <c r="L120" i="2"/>
  <c r="AL14" i="8" s="1"/>
  <c r="L125" i="2"/>
  <c r="AL18" i="8" s="1"/>
  <c r="L41" i="2"/>
  <c r="L33" i="8" s="1"/>
  <c r="L156" i="2"/>
  <c r="AY8" i="8" s="1"/>
  <c r="L28" i="2"/>
  <c r="L22" i="8" s="1"/>
  <c r="L184" i="2"/>
  <c r="AY33" i="8" s="1"/>
  <c r="L119" i="2"/>
  <c r="AL13" i="8" s="1"/>
  <c r="L73" i="2"/>
  <c r="Y13" i="8" s="1"/>
  <c r="L49" i="2"/>
  <c r="L40" i="8" s="1"/>
  <c r="L61" i="2"/>
  <c r="L50" i="8" s="1"/>
  <c r="L40" i="2"/>
  <c r="L32" i="8" s="1"/>
  <c r="L71" i="2"/>
  <c r="Y11" i="8" s="1"/>
  <c r="L121" i="2"/>
  <c r="AL15" i="8" s="1"/>
  <c r="L52" i="2"/>
  <c r="L42" i="8" s="1"/>
  <c r="L162" i="2"/>
  <c r="AY14" i="8" s="1"/>
  <c r="L89" i="2"/>
  <c r="Y27" i="8" s="1"/>
  <c r="L142" i="2"/>
  <c r="AL33" i="8" s="1"/>
  <c r="L164" i="2"/>
  <c r="AY16" i="8" s="1"/>
  <c r="L57" i="2"/>
  <c r="L46" i="8" s="1"/>
  <c r="L13" i="2"/>
  <c r="L9" i="8" s="1"/>
  <c r="L59" i="2"/>
  <c r="L48" i="8" s="1"/>
  <c r="L195" i="2"/>
  <c r="AY43" i="8" s="1"/>
  <c r="L63" i="2"/>
  <c r="L52" i="8" s="1"/>
  <c r="L157" i="2"/>
  <c r="AY9" i="8" s="1"/>
  <c r="L33" i="2"/>
  <c r="L26" i="8" s="1"/>
  <c r="L113" i="2"/>
  <c r="AL8" i="8" s="1"/>
  <c r="L74" i="2"/>
  <c r="Y14" i="8" s="1"/>
  <c r="L34" i="2"/>
  <c r="L27" i="8" s="1"/>
  <c r="L43" i="2"/>
  <c r="L35" i="8" s="1"/>
  <c r="L136" i="2"/>
  <c r="AL28" i="8" s="1"/>
  <c r="L83" i="2"/>
  <c r="Y22" i="8" s="1"/>
</calcChain>
</file>

<file path=xl/comments1.xml><?xml version="1.0" encoding="utf-8"?>
<comments xmlns="http://schemas.openxmlformats.org/spreadsheetml/2006/main">
  <authors>
    <author>Francesco Paradisi</author>
  </authors>
  <commentList>
    <comment ref="D6" authorId="0" shapeId="0">
      <text>
        <r>
          <rPr>
            <b/>
            <sz val="8"/>
            <color indexed="81"/>
            <rFont val="Tahoma"/>
            <family val="2"/>
          </rPr>
          <t>Elemento di backgroud</t>
        </r>
      </text>
    </comment>
    <comment ref="O6" authorId="0" shapeId="0">
      <text>
        <r>
          <rPr>
            <b/>
            <sz val="8"/>
            <color indexed="81"/>
            <rFont val="Tahoma"/>
            <family val="2"/>
          </rPr>
          <t>Elemento di background</t>
        </r>
      </text>
    </comment>
    <comment ref="U10" authorId="0" shapeId="0">
      <text>
        <r>
          <rPr>
            <b/>
            <sz val="8"/>
            <color indexed="81"/>
            <rFont val="Tahoma"/>
            <family val="2"/>
          </rPr>
          <t>Elemento di Background</t>
        </r>
      </text>
    </comment>
    <comment ref="D12" authorId="0" shapeId="0">
      <text>
        <r>
          <rPr>
            <b/>
            <sz val="8"/>
            <color indexed="81"/>
            <rFont val="Tahoma"/>
            <family val="2"/>
          </rPr>
          <t>Elemento di background</t>
        </r>
      </text>
    </comment>
    <comment ref="T12" authorId="0" shapeId="0">
      <text>
        <r>
          <rPr>
            <b/>
            <sz val="8"/>
            <color indexed="81"/>
            <rFont val="Tahoma"/>
            <family val="2"/>
          </rPr>
          <t>Elemento di background</t>
        </r>
      </text>
    </comment>
    <comment ref="N20" authorId="0" shapeId="0">
      <text>
        <r>
          <rPr>
            <b/>
            <sz val="8"/>
            <color indexed="81"/>
            <rFont val="Tahoma"/>
            <family val="2"/>
          </rPr>
          <t>Riportare il numero di Punti Abilità (PA) totali accumulati dal personaggio</t>
        </r>
      </text>
    </comment>
    <comment ref="Y20" authorId="0" shapeId="0">
      <text>
        <r>
          <rPr>
            <b/>
            <sz val="8"/>
            <color indexed="81"/>
            <rFont val="Tahoma"/>
            <family val="2"/>
          </rPr>
          <t>Riportare il numero di PAz spesi</t>
        </r>
      </text>
    </comment>
    <comment ref="H23" authorId="0" shapeId="0">
      <text>
        <r>
          <rPr>
            <b/>
            <sz val="8"/>
            <color indexed="81"/>
            <rFont val="Tahoma"/>
            <family val="2"/>
          </rPr>
          <t>Riportare il numero di Punti Energia spesi</t>
        </r>
      </text>
    </comment>
    <comment ref="P23" authorId="0" shapeId="0">
      <text>
        <r>
          <rPr>
            <b/>
            <sz val="8"/>
            <color indexed="81"/>
            <rFont val="Tahoma"/>
            <family val="2"/>
          </rPr>
          <t>Riportare il numero di Punti Mana spesi</t>
        </r>
      </text>
    </comment>
    <comment ref="Y23" authorId="0" shapeId="0">
      <text>
        <r>
          <rPr>
            <b/>
            <sz val="8"/>
            <color indexed="81"/>
            <rFont val="Tahoma"/>
            <family val="2"/>
          </rPr>
          <t>Riportare il numero di Punti Spirito spesi</t>
        </r>
      </text>
    </comment>
    <comment ref="AM32" authorId="0" shapeId="0">
      <text>
        <r>
          <rPr>
            <b/>
            <sz val="8"/>
            <color indexed="81"/>
            <rFont val="Tahoma"/>
            <family val="2"/>
          </rPr>
          <t>Punteggio di Schivata di base</t>
        </r>
      </text>
    </comment>
    <comment ref="AO32" authorId="0" shapeId="0">
      <text>
        <r>
          <rPr>
            <b/>
            <sz val="8"/>
            <color indexed="81"/>
            <rFont val="Tahoma"/>
            <family val="2"/>
          </rPr>
          <t>Punteggio di Schivata modificato dalle condizioni e dalle Qualità</t>
        </r>
      </text>
    </comment>
    <comment ref="AM42" authorId="0" shapeId="0">
      <text>
        <r>
          <rPr>
            <b/>
            <sz val="8"/>
            <color indexed="81"/>
            <rFont val="Tahoma"/>
            <family val="2"/>
          </rPr>
          <t>PV subiti alla Testa</t>
        </r>
      </text>
    </comment>
    <comment ref="AM44" authorId="0" shapeId="0">
      <text>
        <r>
          <rPr>
            <b/>
            <sz val="8"/>
            <color indexed="81"/>
            <rFont val="Tahoma"/>
            <family val="2"/>
          </rPr>
          <t>PV subiti al Tronco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46" authorId="0" shapeId="0">
      <text>
        <r>
          <rPr>
            <b/>
            <sz val="8"/>
            <color indexed="81"/>
            <rFont val="Tahoma"/>
            <family val="2"/>
          </rPr>
          <t>PV subiti al Braccio sinistro</t>
        </r>
      </text>
    </comment>
    <comment ref="AM48" authorId="0" shapeId="0">
      <text>
        <r>
          <rPr>
            <b/>
            <sz val="8"/>
            <color indexed="81"/>
            <rFont val="Tahoma"/>
            <family val="2"/>
          </rPr>
          <t>PV subiti al Braccio destro</t>
        </r>
      </text>
    </comment>
    <comment ref="AM50" authorId="0" shapeId="0">
      <text>
        <r>
          <rPr>
            <b/>
            <sz val="8"/>
            <color indexed="81"/>
            <rFont val="Tahoma"/>
            <family val="2"/>
          </rPr>
          <t>PV subiti alla Gamba sinistra</t>
        </r>
      </text>
    </comment>
    <comment ref="AM52" authorId="0" shapeId="0">
      <text>
        <r>
          <rPr>
            <b/>
            <sz val="8"/>
            <color indexed="81"/>
            <rFont val="Tahoma"/>
            <family val="2"/>
          </rPr>
          <t>PV subiti alla Gamba destra</t>
        </r>
      </text>
    </comment>
    <comment ref="O77" authorId="0" shapeId="0">
      <text>
        <r>
          <rPr>
            <b/>
            <sz val="9"/>
            <color indexed="81"/>
            <rFont val="Tahoma"/>
            <family val="2"/>
          </rPr>
          <t>Tagliente, Perforante, Contundente (T/P/C)</t>
        </r>
      </text>
    </comment>
  </commentList>
</comments>
</file>

<file path=xl/comments2.xml><?xml version="1.0" encoding="utf-8"?>
<comments xmlns="http://schemas.openxmlformats.org/spreadsheetml/2006/main">
  <authors>
    <author>Francesco Paradisi</author>
  </authors>
  <commentList>
    <comment ref="S5" authorId="0" shapeId="0">
      <text>
        <r>
          <rPr>
            <b/>
            <sz val="8"/>
            <color indexed="81"/>
            <rFont val="Tahoma"/>
            <family val="2"/>
          </rPr>
          <t xml:space="preserve">Numero di Punti Ricerca (non di Ricetta) totali accumulati </t>
        </r>
      </text>
    </comment>
    <comment ref="U5" authorId="0" shapeId="0">
      <text>
        <r>
          <rPr>
            <b/>
            <sz val="8"/>
            <color indexed="81"/>
            <rFont val="Tahoma"/>
            <family val="2"/>
          </rPr>
          <t>Indicare i Punti Ricerca bonus derivanti dalle Qualità</t>
        </r>
      </text>
    </comment>
    <comment ref="AF5" authorId="0" shapeId="0">
      <text>
        <r>
          <rPr>
            <b/>
            <sz val="8"/>
            <color indexed="81"/>
            <rFont val="Tahoma"/>
            <family val="2"/>
          </rPr>
          <t>Numero di Punti Ricerca di Ricetta totali accumulati</t>
        </r>
      </text>
    </comment>
    <comment ref="AH5" authorId="0" shapeId="0">
      <text>
        <r>
          <rPr>
            <b/>
            <sz val="8"/>
            <color indexed="81"/>
            <rFont val="Tahoma"/>
            <family val="2"/>
          </rPr>
          <t>Indicare il numero di Punti Ricerca già investiti per le Ricette</t>
        </r>
      </text>
    </comment>
    <comment ref="AQ5" authorId="0" shapeId="0">
      <text>
        <r>
          <rPr>
            <b/>
            <sz val="8"/>
            <color indexed="81"/>
            <rFont val="Tahoma"/>
            <family val="2"/>
          </rPr>
          <t>Numero di Punti Ricerca investiti per aumentare il LAM, ma non necessariamente utilizzati</t>
        </r>
      </text>
    </comment>
    <comment ref="BA5" authorId="0" shapeId="0">
      <text>
        <r>
          <rPr>
            <b/>
            <sz val="8"/>
            <color indexed="81"/>
            <rFont val="Tahoma"/>
            <family val="2"/>
          </rPr>
          <t>Punti Ricerca usati per aumentare il LAM</t>
        </r>
      </text>
    </comment>
    <comment ref="L7" authorId="0" shapeId="0">
      <text>
        <r>
          <rPr>
            <b/>
            <sz val="8"/>
            <color indexed="81"/>
            <rFont val="Tahoma"/>
            <family val="2"/>
          </rPr>
          <t>NERO: Nessun punto assegnato
VERDE: Punteggio aumentabile / VIOLA: Punteggio aumentabile, bonus Iniziale + Sinergie / BLU: Punteggio massimo / ROSSO: Punteggio troppo elevato</t>
        </r>
      </text>
    </comment>
    <comment ref="N8" authorId="0" shapeId="0">
      <text>
        <r>
          <rPr>
            <b/>
            <sz val="8"/>
            <color indexed="81"/>
            <rFont val="Tahoma"/>
            <family val="2"/>
          </rPr>
          <t>PAMax per l'attuale Livello</t>
        </r>
      </text>
    </comment>
    <comment ref="BC8" authorId="0" shapeId="0">
      <text>
        <r>
          <rPr>
            <b/>
            <sz val="8"/>
            <color indexed="81"/>
            <rFont val="Tahoma"/>
            <family val="2"/>
          </rPr>
          <t>LA guadagnati tramite i punti di Ricerca</t>
        </r>
      </text>
    </comment>
    <comment ref="L161" authorId="0" shapeId="0">
      <text>
        <r>
          <rPr>
            <b/>
            <sz val="8"/>
            <color indexed="81"/>
            <rFont val="Tahoma"/>
            <family val="2"/>
          </rPr>
          <t>Se il personaggio è un Silvano, il bonus relativo al GA Innato è quello della Magia di Gaia</t>
        </r>
      </text>
    </comment>
    <comment ref="W161" authorId="0" shapeId="0">
      <text>
        <r>
          <rPr>
            <b/>
            <sz val="8"/>
            <color indexed="81"/>
            <rFont val="Tahoma"/>
            <family val="2"/>
          </rPr>
          <t>Se il personaggio è un Silvano, il modificatore è relativo alla caratteristica Empatia</t>
        </r>
      </text>
    </comment>
    <comment ref="Y161" authorId="0" shapeId="0">
      <text>
        <r>
          <rPr>
            <b/>
            <sz val="8"/>
            <color indexed="81"/>
            <rFont val="Tahoma"/>
            <family val="2"/>
          </rPr>
          <t>Se il personaggio è un Silvano, il bonus di Sinergia è dipendente da tutti quelli derivanti per la Magia di Gaia</t>
        </r>
      </text>
    </comment>
    <comment ref="AN161" authorId="0" shapeId="0">
      <text>
        <r>
          <rPr>
            <b/>
            <sz val="8"/>
            <color indexed="81"/>
            <rFont val="Tahoma"/>
            <family val="2"/>
          </rPr>
          <t>Se il personaggio è un Silvano, questo valore è il Coefficiente relativo a Empatia</t>
        </r>
      </text>
    </comment>
    <comment ref="AU161" authorId="0" shapeId="0">
      <text>
        <r>
          <rPr>
            <b/>
            <sz val="8"/>
            <color indexed="81"/>
            <rFont val="Tahoma"/>
            <family val="2"/>
          </rPr>
          <t>Se il personaggio è un Silvano, questo valore è relativo al punteggio di Empatia</t>
        </r>
      </text>
    </comment>
  </commentList>
</comments>
</file>

<file path=xl/comments3.xml><?xml version="1.0" encoding="utf-8"?>
<comments xmlns="http://schemas.openxmlformats.org/spreadsheetml/2006/main">
  <authors>
    <author>Francesco Paradisi</author>
  </authors>
  <commentList>
    <comment ref="I3" authorId="0" shapeId="0">
      <text>
        <r>
          <rPr>
            <b/>
            <sz val="8"/>
            <color indexed="81"/>
            <rFont val="Tahoma"/>
            <family val="2"/>
          </rPr>
          <t>Movimento base della razza scelta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Movimento complessivo di base del personaggio</t>
        </r>
      </text>
    </comment>
    <comment ref="B7" authorId="0" shapeId="0">
      <text>
        <r>
          <rPr>
            <b/>
            <sz val="8"/>
            <color indexed="81"/>
            <rFont val="Tahoma"/>
            <family val="2"/>
          </rPr>
          <t>Limiti di carico e penalità relative del personaggio</t>
        </r>
      </text>
    </comment>
    <comment ref="U9" authorId="0" shapeId="0">
      <text>
        <r>
          <rPr>
            <b/>
            <sz val="8"/>
            <color indexed="81"/>
            <rFont val="Tahoma"/>
            <family val="2"/>
          </rPr>
          <t>Scivere "NC" per oggetti non trasportati (che non incidono sul carico del personaggio)</t>
        </r>
      </text>
    </comment>
  </commentList>
</comments>
</file>

<file path=xl/comments4.xml><?xml version="1.0" encoding="utf-8"?>
<comments xmlns="http://schemas.openxmlformats.org/spreadsheetml/2006/main">
  <authors>
    <author>Francesco Paradisi</author>
  </authors>
  <commentList>
    <comment ref="L3" authorId="0" shapeId="0">
      <text>
        <r>
          <rPr>
            <b/>
            <sz val="9"/>
            <color indexed="81"/>
            <rFont val="Tahoma"/>
            <family val="2"/>
          </rPr>
          <t>VERDE: Punteggio aumentabile
NERO: Punteggio aumentabile, bonus da Sinergie
BLU: Punteggio massimo
ROSSO: Punteggio troppo elevato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3" authorId="0" shapeId="0">
      <text>
        <r>
          <rPr>
            <b/>
            <sz val="9"/>
            <color indexed="81"/>
            <rFont val="Tahoma"/>
            <family val="2"/>
          </rPr>
          <t>VERDE: Punteggio aumentabile
NERO: Punteggio aumentabile, bonus da Sinergie
BLU: Punteggio massimo
ROSSO: Punteggio troppo elevato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L3" authorId="0" shapeId="0">
      <text>
        <r>
          <rPr>
            <b/>
            <sz val="9"/>
            <color indexed="81"/>
            <rFont val="Tahoma"/>
            <family val="2"/>
          </rPr>
          <t>VERDE: Punteggio aumentabile
NERO: Punteggio aumentabile, bonus da Sinergie
BLU: Punteggio massimo
ROSSO: Punteggio troppo elevato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3" authorId="0" shapeId="0">
      <text>
        <r>
          <rPr>
            <b/>
            <sz val="9"/>
            <color indexed="81"/>
            <rFont val="Tahoma"/>
            <family val="2"/>
          </rPr>
          <t>VERDE: Punteggio aumentabile
NERO: Punteggio aumentabile, bonus da Sinergie
BLU: Punteggio massimo
ROSSO: Punteggio troppo elevato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<sst xmlns="http://schemas.openxmlformats.org/spreadsheetml/2006/main" count="2700" uniqueCount="688">
  <si>
    <t>CARATTERISTICA</t>
  </si>
  <si>
    <t>VALORI BASE</t>
  </si>
  <si>
    <t>MOD.
RAZZA</t>
  </si>
  <si>
    <t>VALORI TEMPORANEI</t>
  </si>
  <si>
    <t>AUMENTI</t>
  </si>
  <si>
    <t>3°</t>
  </si>
  <si>
    <t>6°</t>
  </si>
  <si>
    <t>9°</t>
  </si>
  <si>
    <t>12°</t>
  </si>
  <si>
    <t>15°</t>
  </si>
  <si>
    <t>18°</t>
  </si>
  <si>
    <t>PV</t>
  </si>
  <si>
    <t>Movimento</t>
  </si>
  <si>
    <t>COSTITUZIONE (Cos)</t>
  </si>
  <si>
    <t>CARISMA (Car)</t>
  </si>
  <si>
    <t>SPIRITO (Spi)</t>
  </si>
  <si>
    <t>EMPATIA (Emp)</t>
  </si>
  <si>
    <t>MEMORIA (Mem)</t>
  </si>
  <si>
    <t>INTELLIGENZA (Int)</t>
  </si>
  <si>
    <t>INTUITO (Itu)</t>
  </si>
  <si>
    <t>MANUALITÀ (Man)</t>
  </si>
  <si>
    <t>RIFLESSI (Rif)</t>
  </si>
  <si>
    <t>AGILITÀ (Agi)</t>
  </si>
  <si>
    <t>FORZA (For)</t>
  </si>
  <si>
    <t>PA</t>
  </si>
  <si>
    <t>PAE</t>
  </si>
  <si>
    <t>Ricerca</t>
  </si>
  <si>
    <t>TOT</t>
  </si>
  <si>
    <t>Razza</t>
  </si>
  <si>
    <t>Studi</t>
  </si>
  <si>
    <t>Car. 1</t>
  </si>
  <si>
    <t>Car. 2</t>
  </si>
  <si>
    <t>GRADO DI ATTINENZA (GA)</t>
  </si>
  <si>
    <t>Status</t>
  </si>
  <si>
    <t>LIVELLO ABILITÀ MASSIMO (LAM)</t>
  </si>
  <si>
    <t>Carat.</t>
  </si>
  <si>
    <t>Prof.</t>
  </si>
  <si>
    <t>Livello
abilità</t>
  </si>
  <si>
    <t>ARMI AD ASTA (For, Rif)</t>
  </si>
  <si>
    <t>Bastone ferrato (L0)</t>
  </si>
  <si>
    <t>Alabarda (L0, Add.)</t>
  </si>
  <si>
    <t>Picca (Add.)</t>
  </si>
  <si>
    <t>Lancia da cavaliere (L0)</t>
  </si>
  <si>
    <t>Tridente (L0)</t>
  </si>
  <si>
    <t>Falce (L0)</t>
  </si>
  <si>
    <t>ARMI CONTUNDENTI (For, Man)</t>
  </si>
  <si>
    <t>Contundenti piccole (L0)</t>
  </si>
  <si>
    <t>Contundenti medie (L0)</t>
  </si>
  <si>
    <t>ARMI DA LANCIO (Agi, Man)</t>
  </si>
  <si>
    <t>Giavellotto (L0)</t>
  </si>
  <si>
    <t>Shuriken (Add.)</t>
  </si>
  <si>
    <t>Boomerang</t>
  </si>
  <si>
    <t>Bolas (L0)</t>
  </si>
  <si>
    <t>Dardi (L0)</t>
  </si>
  <si>
    <t>ARMI DA TIRO (For, Agi)</t>
  </si>
  <si>
    <t>Archi</t>
  </si>
  <si>
    <t>Fionda (L0)</t>
  </si>
  <si>
    <t>Cerbottana (L0)</t>
  </si>
  <si>
    <t>ARMI ESOTICHE (Man, For)</t>
  </si>
  <si>
    <t>Frusta (Add.)</t>
  </si>
  <si>
    <t>Mazzafrusto (L0)</t>
  </si>
  <si>
    <t>Mano artigliata (L0)</t>
  </si>
  <si>
    <t>Catena chiodata (L0)</t>
  </si>
  <si>
    <t>Rete (L0)</t>
  </si>
  <si>
    <t>ARMI TAGLIENTI (For, Man)</t>
  </si>
  <si>
    <t>Pugnali (L0)</t>
  </si>
  <si>
    <t>Spade (L0)</t>
  </si>
  <si>
    <t>Spadoni (L0)</t>
  </si>
  <si>
    <t>Perforanti (Agi, Rif) (L0)</t>
  </si>
  <si>
    <t>ASCE (For, Man)</t>
  </si>
  <si>
    <t>Asce medie (L0)</t>
  </si>
  <si>
    <t>Asce grandi (L0)</t>
  </si>
  <si>
    <t>ARTIGIANATO (Man, Mem)</t>
  </si>
  <si>
    <t>Forgiare armi (L0, Add.)</t>
  </si>
  <si>
    <t>Forgiare armature (L0, Add.)</t>
  </si>
  <si>
    <t>Creare trappole (L0, Add.)</t>
  </si>
  <si>
    <t>Alchimia (Add.)</t>
  </si>
  <si>
    <t>Creare veleni (Add.)</t>
  </si>
  <si>
    <t>Lavorare il legno (L0, Add.)</t>
  </si>
  <si>
    <t>Lavorare i metalli (L0, Add.)</t>
  </si>
  <si>
    <t>Lavorare la pietra (L0, Add.)</t>
  </si>
  <si>
    <t>Lavorare i tessuti (L0, Add.)</t>
  </si>
  <si>
    <t>ARTIGIANATO RUNICO (Man, Mem)</t>
  </si>
  <si>
    <t>CAPACITÀ FISICHE (For, Cos)</t>
  </si>
  <si>
    <t>Saltare* (L0)</t>
  </si>
  <si>
    <t>Scalare* (L0)</t>
  </si>
  <si>
    <t>Nuotare* (L0)</t>
  </si>
  <si>
    <t>Acrobazia* (Agi, For) (L0)</t>
  </si>
  <si>
    <t>Lotta* (L0)</t>
  </si>
  <si>
    <t>CONOSCENZE (Mem, Int)</t>
  </si>
  <si>
    <t>Magia demoniaca (L0)</t>
  </si>
  <si>
    <t>Magia di Gaia (L0)</t>
  </si>
  <si>
    <t>Magia runica (L0)</t>
  </si>
  <si>
    <t>Natura (L0, Add.)</t>
  </si>
  <si>
    <t>Animali (L0, Add.)</t>
  </si>
  <si>
    <t>Trinità (L0)</t>
  </si>
  <si>
    <t>DEDUZIONE (Itu, Int)</t>
  </si>
  <si>
    <t>Ascoltare (L0)</t>
  </si>
  <si>
    <t>Cercare (L0)</t>
  </si>
  <si>
    <t>Osservare (L0)</t>
  </si>
  <si>
    <t>Trovare trappole (L0)</t>
  </si>
  <si>
    <t>Valutare (L0)</t>
  </si>
  <si>
    <t>ESPLORATORE (Mem, Itu)</t>
  </si>
  <si>
    <t>Animalista (L0, Add.)</t>
  </si>
  <si>
    <t>Naturalista (L0, Add.)</t>
  </si>
  <si>
    <t>Orientamento (L0)</t>
  </si>
  <si>
    <t>Seguire tracce (L0)</t>
  </si>
  <si>
    <t>FEDE NELLA TRINITÀ (Car, Spi)</t>
  </si>
  <si>
    <t>Elemento acqua (Add.)</t>
  </si>
  <si>
    <t>Elemento legno (Add.)</t>
  </si>
  <si>
    <t>Elemento fuoco (Add.)</t>
  </si>
  <si>
    <t>Elemento metallo (Add.)</t>
  </si>
  <si>
    <t>Elemento terra (Add.)</t>
  </si>
  <si>
    <t>FURTIVITÀ (Agi, Rif)</t>
  </si>
  <si>
    <t>Manomettere congegni (Man, Itu) (L0)</t>
  </si>
  <si>
    <t>Falsificare (Man, Int) (L0)</t>
  </si>
  <si>
    <t>Manolesta* (L0)</t>
  </si>
  <si>
    <t>Muoversi silenziosamente* (L0)</t>
  </si>
  <si>
    <t>Nascondersi* (L0)</t>
  </si>
  <si>
    <t>Scassinare (Man, Itu) (L0)</t>
  </si>
  <si>
    <t>INVENTIVA (Int, Itu)</t>
  </si>
  <si>
    <t>Inventare armi (L0)</t>
  </si>
  <si>
    <t>Inventare armature (L0)</t>
  </si>
  <si>
    <t>Inventare preparati alchemici (L0)</t>
  </si>
  <si>
    <t>Inventare veleni (L0)</t>
  </si>
  <si>
    <t>Inventare oggetti in legno (L0)</t>
  </si>
  <si>
    <t>Inventare oggetti in metallo (L0)</t>
  </si>
  <si>
    <t>Inventare oggetti in pietra (L0)</t>
  </si>
  <si>
    <t>Inventare oggetti in tessuto (L0)</t>
  </si>
  <si>
    <t>Inventare Magie dell'Ordine (L0)</t>
  </si>
  <si>
    <t>Inventare Magie di Gaia (L0)</t>
  </si>
  <si>
    <t>Inventare Magie Demoniache (L0)</t>
  </si>
  <si>
    <t>Inventare Magie Runiche (L0)</t>
  </si>
  <si>
    <t>Inventare Pietre Runiche (L0)</t>
  </si>
  <si>
    <t>MAGIA DELL'ORDINE (Spi, Int)</t>
  </si>
  <si>
    <t>Magia degli Animali (Add.)</t>
  </si>
  <si>
    <t>Magia dell'Alterazione (Add.)</t>
  </si>
  <si>
    <t>Magia della Divinazione (Add.)</t>
  </si>
  <si>
    <t>Magia degli Elementi (Add.)</t>
  </si>
  <si>
    <t>Magia della Guerra (Add.)</t>
  </si>
  <si>
    <t>Magia della Morte (Add.)</t>
  </si>
  <si>
    <t>Magia della Natura (Add.)</t>
  </si>
  <si>
    <t>Magia delle Ombre (Add.)</t>
  </si>
  <si>
    <t>Magia della Protezione (Add.)</t>
  </si>
  <si>
    <t>Magia dello Spirito (Add.)</t>
  </si>
  <si>
    <t>Magia della Vita (Add.)</t>
  </si>
  <si>
    <t>MAGIA DEMONIACA (Spi, Int)</t>
  </si>
  <si>
    <t>Magia del Fuoco (Add.)</t>
  </si>
  <si>
    <t>Magia della Distruzione (Add.)</t>
  </si>
  <si>
    <t>Magia Dimensionale (Add.)</t>
  </si>
  <si>
    <t>Magia dell'Evocazione (Add.)</t>
  </si>
  <si>
    <t>MAGIA DI GAIA (Emp, Int)</t>
  </si>
  <si>
    <t>Magia della Mente (Add.)</t>
  </si>
  <si>
    <t>Magia del Potere (Add.)</t>
  </si>
  <si>
    <t>Magia dell'Illusione (Add.)</t>
  </si>
  <si>
    <t>MAGIA RUNICA (Spi, Mem)</t>
  </si>
  <si>
    <t>Magia della Terra (Add.)</t>
  </si>
  <si>
    <t>Trappole Magiche (Add.)</t>
  </si>
  <si>
    <t>Magia della Difesa (Add.)</t>
  </si>
  <si>
    <t>MESTIERI (Int, Man)</t>
  </si>
  <si>
    <t>Addestrare animali (Itu, Int) (L0)</t>
  </si>
  <si>
    <t>Cavalcare* (Agi, Rif) (L0)</t>
  </si>
  <si>
    <t>Chirurgo* (Add.)</t>
  </si>
  <si>
    <t>Guaritore (L0, Add.)</t>
  </si>
  <si>
    <t>Scrivano (L0)</t>
  </si>
  <si>
    <t>Giocoliere * (Man, Itu) (L0)</t>
  </si>
  <si>
    <t>Pastore (L0)</t>
  </si>
  <si>
    <t>Marinaio* (Man, Int) (L0)</t>
  </si>
  <si>
    <t>SOCIALIZZAZIONE (Car, Itu)</t>
  </si>
  <si>
    <t>Ingannare (L0)</t>
  </si>
  <si>
    <t>Camuffare (L0)</t>
  </si>
  <si>
    <t>Condottiero (L0)</t>
  </si>
  <si>
    <t>Ric. us.</t>
  </si>
  <si>
    <t>Tipo</t>
  </si>
  <si>
    <t>Sesso</t>
  </si>
  <si>
    <t>Età</t>
  </si>
  <si>
    <t>Altezza</t>
  </si>
  <si>
    <t>cm</t>
  </si>
  <si>
    <t>Peso</t>
  </si>
  <si>
    <t>Kg</t>
  </si>
  <si>
    <t>Occhi</t>
  </si>
  <si>
    <t>Capelli</t>
  </si>
  <si>
    <t>Pelle</t>
  </si>
  <si>
    <t>Master</t>
  </si>
  <si>
    <t>Carattere</t>
  </si>
  <si>
    <t>Coefficenti CARAT. per tabella abilità</t>
  </si>
  <si>
    <t>Traduttore (Int, Itu) (Add.)</t>
  </si>
  <si>
    <t>Magia dell'Ordine (L0, Add.)</t>
  </si>
  <si>
    <t>SCHIVATA</t>
  </si>
  <si>
    <t>TEMPRA</t>
  </si>
  <si>
    <t>VOLONTÀ MAGICO</t>
  </si>
  <si>
    <t>VOLONTÀ PSICHICO</t>
  </si>
  <si>
    <t>Punti abilità (PA)</t>
  </si>
  <si>
    <t>Punti azione (PAz)</t>
  </si>
  <si>
    <t>ENERGIA</t>
  </si>
  <si>
    <t>MANA</t>
  </si>
  <si>
    <t>INIZIATIVA</t>
  </si>
  <si>
    <t>Numeri per il calcolo dell'energia</t>
  </si>
  <si>
    <t>Punti Vita (PV)</t>
  </si>
  <si>
    <t>LIVELLO</t>
  </si>
  <si>
    <t>Armatura indossata</t>
  </si>
  <si>
    <t>Mano</t>
  </si>
  <si>
    <t>BONUS</t>
  </si>
  <si>
    <t>SCUDO</t>
  </si>
  <si>
    <t>Professione 1</t>
  </si>
  <si>
    <t>Professione 2</t>
  </si>
  <si>
    <t>BONUS SPECIALI</t>
  </si>
  <si>
    <t>CARATTERISTICHE</t>
  </si>
  <si>
    <t>DIFESE</t>
  </si>
  <si>
    <t>Qualità</t>
  </si>
  <si>
    <t>CD</t>
  </si>
  <si>
    <t>Lingue conosciute</t>
  </si>
  <si>
    <t>LINGUA</t>
  </si>
  <si>
    <t>GRADO</t>
  </si>
  <si>
    <t>ABILITÀ</t>
  </si>
  <si>
    <t>PA Totali</t>
  </si>
  <si>
    <t>PA SPESI IN ABILITÀ</t>
  </si>
  <si>
    <t>PA SPESI IN LINGUE</t>
  </si>
  <si>
    <t>PA SPESI IN RICERCA</t>
  </si>
  <si>
    <t>Capacità del personaggio</t>
  </si>
  <si>
    <t>Nascita</t>
  </si>
  <si>
    <t>PAz per 1 m</t>
  </si>
  <si>
    <t>Contundenti grandi (L0)</t>
  </si>
  <si>
    <t>ABILITÀ LAM AUMENTATO</t>
  </si>
  <si>
    <t>TABELLA LIVELLO/PA</t>
  </si>
  <si>
    <t>Spesa max PA</t>
  </si>
  <si>
    <t>PA livello</t>
  </si>
  <si>
    <t>Geografia (L0, Add.) (                                   )</t>
  </si>
  <si>
    <t>Storia (L0, Add.) (                                         )</t>
  </si>
  <si>
    <t>Locali (L0, Add.) (                                          )</t>
  </si>
  <si>
    <t>Musicista (Add.) (                                        )</t>
  </si>
  <si>
    <t>PA totali</t>
  </si>
  <si>
    <t>Avanzamento Livello</t>
  </si>
  <si>
    <t>TESTA</t>
  </si>
  <si>
    <t>TRONCO</t>
  </si>
  <si>
    <t>BRACCIO Sx</t>
  </si>
  <si>
    <t>BRACCIO Dx</t>
  </si>
  <si>
    <t>GAMBA Sx</t>
  </si>
  <si>
    <t>GAMBA Dx</t>
  </si>
  <si>
    <t>Armatura</t>
  </si>
  <si>
    <t>Bonus</t>
  </si>
  <si>
    <t>Pen. prove</t>
  </si>
  <si>
    <t>Pen. magia</t>
  </si>
  <si>
    <t>P. Velocità</t>
  </si>
  <si>
    <t>n.a.</t>
  </si>
  <si>
    <t>Peso (Kg)</t>
  </si>
  <si>
    <t>TOTALE</t>
  </si>
  <si>
    <t>Scudo</t>
  </si>
  <si>
    <t>Quenya</t>
  </si>
  <si>
    <t>Rottura</t>
  </si>
  <si>
    <t>Punti danno</t>
  </si>
  <si>
    <t>Comprendere intenzioni (Itu, Int) (L0)</t>
  </si>
  <si>
    <t>Artigianato dell'Alterazione (Add.)</t>
  </si>
  <si>
    <t>Artigianato degli Animali (Add.)</t>
  </si>
  <si>
    <t>Artigianato della Divinazione (Add.)</t>
  </si>
  <si>
    <t>Artigianato degli Elementi (Add.)</t>
  </si>
  <si>
    <t>Artigianato della Guerra (Add.)</t>
  </si>
  <si>
    <t>Artigianato della Morte (Add.)</t>
  </si>
  <si>
    <t>Artigianato della Natura (Add.)</t>
  </si>
  <si>
    <t>Artigianato della Ombre (Add.)</t>
  </si>
  <si>
    <t>Artigianato della Protezione (Add.)</t>
  </si>
  <si>
    <t>Artigianato della Vita (Add.)</t>
  </si>
  <si>
    <t>Artigianato dello Spirito (Add.)</t>
  </si>
  <si>
    <t>Artigianato Universale (Add.)</t>
  </si>
  <si>
    <t>Magia della Sapere (Add.)</t>
  </si>
  <si>
    <t>Rune ithildin (Add.)</t>
  </si>
  <si>
    <t>OGGETTO</t>
  </si>
  <si>
    <r>
      <t>N</t>
    </r>
    <r>
      <rPr>
        <b/>
        <sz val="10"/>
        <color theme="1"/>
        <rFont val="Calibri"/>
        <family val="2"/>
      </rPr>
      <t>°</t>
    </r>
  </si>
  <si>
    <t>SINGOLO</t>
  </si>
  <si>
    <t>PESO</t>
  </si>
  <si>
    <t>INDICE DI INGOMBRO (ING)</t>
  </si>
  <si>
    <t>CARICO</t>
  </si>
  <si>
    <t>MOVIMENTO</t>
  </si>
  <si>
    <t>Movimento base</t>
  </si>
  <si>
    <t>Contenitore</t>
  </si>
  <si>
    <t>Pen. totali</t>
  </si>
  <si>
    <t>PENALITÀ PROVE/MOV.</t>
  </si>
  <si>
    <t>/</t>
  </si>
  <si>
    <t>Equipaggiamento del personaggio</t>
  </si>
  <si>
    <t>Armi</t>
  </si>
  <si>
    <t>ARMA</t>
  </si>
  <si>
    <t>TIPO</t>
  </si>
  <si>
    <t>PENETRAZIONE</t>
  </si>
  <si>
    <t>GITTATA</t>
  </si>
  <si>
    <t>PESO (Kg)</t>
  </si>
  <si>
    <t>LA</t>
  </si>
  <si>
    <t>Anelli</t>
  </si>
  <si>
    <t>Placche</t>
  </si>
  <si>
    <t>Bruc.</t>
  </si>
  <si>
    <t>Corta</t>
  </si>
  <si>
    <t>Media</t>
  </si>
  <si>
    <t>Lunga</t>
  </si>
  <si>
    <t>Lungh.</t>
  </si>
  <si>
    <t>Velocità</t>
  </si>
  <si>
    <t>Base</t>
  </si>
  <si>
    <t>Varie</t>
  </si>
  <si>
    <t>B. Forza</t>
  </si>
  <si>
    <t>Totale</t>
  </si>
  <si>
    <t>DANNI</t>
  </si>
  <si>
    <t>ANNOTAZIONI</t>
  </si>
  <si>
    <t>Tempi di lavoro</t>
  </si>
  <si>
    <t>Abilità di artigianato richiesta</t>
  </si>
  <si>
    <t>Effetti di stato</t>
  </si>
  <si>
    <t>NO</t>
  </si>
  <si>
    <t>Addormentato</t>
  </si>
  <si>
    <t>Affaticato</t>
  </si>
  <si>
    <t>Stremato</t>
  </si>
  <si>
    <t>Cieco</t>
  </si>
  <si>
    <t>Privo di sensi</t>
  </si>
  <si>
    <t>Sordo</t>
  </si>
  <si>
    <t>Stordito</t>
  </si>
  <si>
    <t>ING</t>
  </si>
  <si>
    <t>Limite</t>
  </si>
  <si>
    <t>P. Prove</t>
  </si>
  <si>
    <t>LEGGERO</t>
  </si>
  <si>
    <t>Mov.</t>
  </si>
  <si>
    <t>LIMITI DI CARICO E PENALITÀ</t>
  </si>
  <si>
    <t>PA RESIDUI</t>
  </si>
  <si>
    <t>MEDIO 1</t>
  </si>
  <si>
    <t>MEDIO 2</t>
  </si>
  <si>
    <t>MEDIO 3</t>
  </si>
  <si>
    <t>MEDIO 4</t>
  </si>
  <si>
    <t>MEDIO 5</t>
  </si>
  <si>
    <t>MASSIMO</t>
  </si>
  <si>
    <t>Corpo</t>
  </si>
  <si>
    <t>Arm.</t>
  </si>
  <si>
    <t>Resistenze</t>
  </si>
  <si>
    <t>FISICO</t>
  </si>
  <si>
    <t>FUOCO</t>
  </si>
  <si>
    <t>FREDDO</t>
  </si>
  <si>
    <t>ELETTRICO</t>
  </si>
  <si>
    <t>ACIDO</t>
  </si>
  <si>
    <t>MAGICO</t>
  </si>
  <si>
    <t>PSICHICO</t>
  </si>
  <si>
    <t>Sottorazza</t>
  </si>
  <si>
    <t>M/F</t>
  </si>
  <si>
    <t>Colore</t>
  </si>
  <si>
    <t>Des/Sin</t>
  </si>
  <si>
    <t>Arma</t>
  </si>
  <si>
    <t>C/T/P</t>
  </si>
  <si>
    <t>Nome Professione</t>
  </si>
  <si>
    <t>Modif.
carat.</t>
  </si>
  <si>
    <t>DADO</t>
  </si>
  <si>
    <t>Leg</t>
  </si>
  <si>
    <t>M1</t>
  </si>
  <si>
    <t>M2</t>
  </si>
  <si>
    <t>M3</t>
  </si>
  <si>
    <t>M4</t>
  </si>
  <si>
    <t>M5</t>
  </si>
  <si>
    <t>Max</t>
  </si>
  <si>
    <t>Carico</t>
  </si>
  <si>
    <t>MOV</t>
  </si>
  <si>
    <t>Testa</t>
  </si>
  <si>
    <t>Tronco</t>
  </si>
  <si>
    <t>B Sx</t>
  </si>
  <si>
    <t>B Dx</t>
  </si>
  <si>
    <t>G Sx</t>
  </si>
  <si>
    <t>G Dx</t>
  </si>
  <si>
    <t>GESTIONE PUNTI VITA</t>
  </si>
  <si>
    <t>Penalità ING</t>
  </si>
  <si>
    <t>Taglia</t>
  </si>
  <si>
    <t>Nato a</t>
  </si>
  <si>
    <t>Balestre (Man, Rif) (L0)</t>
  </si>
  <si>
    <t>BONUS DI SINERGIA</t>
  </si>
  <si>
    <t>Asura</t>
  </si>
  <si>
    <t>Sinergia</t>
  </si>
  <si>
    <t>Magia della Necromanzia (Add.)</t>
  </si>
  <si>
    <t>Magia delle Maledizioni (Add.)</t>
  </si>
  <si>
    <t>Dimensioni (L0, Add.)</t>
  </si>
  <si>
    <t>Equilibrio* (Agi, For) (L0)</t>
  </si>
  <si>
    <t>Scudo chiodato (For, Man) (L0)</t>
  </si>
  <si>
    <t>Schivata Prodigiosa</t>
  </si>
  <si>
    <t>Schivata suprema</t>
  </si>
  <si>
    <t>Pen. Schivata</t>
  </si>
  <si>
    <t>Terrorizzato</t>
  </si>
  <si>
    <t>Scosso</t>
  </si>
  <si>
    <t>Impaurito</t>
  </si>
  <si>
    <t>Confuso</t>
  </si>
  <si>
    <t>SORDO</t>
  </si>
  <si>
    <t>ADDOR.</t>
  </si>
  <si>
    <t>Mulo da trasporto</t>
  </si>
  <si>
    <t>P. RICERCA IN ABILITÀ</t>
  </si>
  <si>
    <t>PUNTI RICERCA DI "RICETTE"</t>
  </si>
  <si>
    <t>SPECIALE</t>
  </si>
  <si>
    <t>Manipolare sogni (Itu, Mem) (Add.)</t>
  </si>
  <si>
    <t>Distruttore demoniaco (Spi, Cos)</t>
  </si>
  <si>
    <t>1,1*</t>
  </si>
  <si>
    <t>1,2*</t>
  </si>
  <si>
    <t>Artigiano</t>
  </si>
  <si>
    <t>Contadino</t>
  </si>
  <si>
    <t>Criminale</t>
  </si>
  <si>
    <t>Iniziata delle Depositarie</t>
  </si>
  <si>
    <t>Mendicante</t>
  </si>
  <si>
    <t>Nobile</t>
  </si>
  <si>
    <t>Ricercato</t>
  </si>
  <si>
    <t>Schiavo</t>
  </si>
  <si>
    <t>1,3*</t>
  </si>
  <si>
    <t>Accademia militare</t>
  </si>
  <si>
    <t>Agricoltore</t>
  </si>
  <si>
    <t>Ladro di strada</t>
  </si>
  <si>
    <t>Selvaggio</t>
  </si>
  <si>
    <t>Studente di magia</t>
  </si>
  <si>
    <t>Studente di magia drow</t>
  </si>
  <si>
    <t>Heren della Luce</t>
  </si>
  <si>
    <t>Tortuga</t>
  </si>
  <si>
    <t>Palude di Kalisto</t>
  </si>
  <si>
    <t>Iniziativa Migliorata</t>
  </si>
  <si>
    <t>Bonus Iniziat.</t>
  </si>
  <si>
    <t>PUNTI RICERCA DI LAM</t>
  </si>
  <si>
    <t>Schivata</t>
  </si>
  <si>
    <t>Energia</t>
  </si>
  <si>
    <t>Tempra</t>
  </si>
  <si>
    <t>Punti azione</t>
  </si>
  <si>
    <t>Mana</t>
  </si>
  <si>
    <t>Volontà M.</t>
  </si>
  <si>
    <t>Mente</t>
  </si>
  <si>
    <t>Volontà P.</t>
  </si>
  <si>
    <t>1,0*</t>
  </si>
  <si>
    <t>Alcar</t>
  </si>
  <si>
    <t>Acquitrino Hwarin</t>
  </si>
  <si>
    <t>Foresta Sarna</t>
  </si>
  <si>
    <t>Generico (L0)</t>
  </si>
  <si>
    <t>Pietre e metalli (L0, Add.)</t>
  </si>
  <si>
    <t>Agricoltore (L0)</t>
  </si>
  <si>
    <t>MOD.
TAGLIA</t>
  </si>
  <si>
    <t>Forza</t>
  </si>
  <si>
    <t>Agilità</t>
  </si>
  <si>
    <t>Manualità</t>
  </si>
  <si>
    <t>Costituzione</t>
  </si>
  <si>
    <t>Modifiche taglia</t>
  </si>
  <si>
    <t>Musicista (Man, Int) (Add.) (                        )</t>
  </si>
  <si>
    <t>Luogo di origine</t>
  </si>
  <si>
    <t>Bonus aggiuntivi complessivi da oggetti utilizzati</t>
  </si>
  <si>
    <t>x0,0</t>
  </si>
  <si>
    <t>MENTE</t>
  </si>
  <si>
    <t>Nome Master</t>
  </si>
  <si>
    <t>Nome del personaggio</t>
  </si>
  <si>
    <t>Nome giocatore</t>
  </si>
  <si>
    <t>UMANO</t>
  </si>
  <si>
    <t>Teriano</t>
  </si>
  <si>
    <t>Reaniano</t>
  </si>
  <si>
    <t>Valariano</t>
  </si>
  <si>
    <t>O. di superficie</t>
  </si>
  <si>
    <t>O. del sottosuolo</t>
  </si>
  <si>
    <t>OMINUS</t>
  </si>
  <si>
    <t>MEZZO DEMONE</t>
  </si>
  <si>
    <t>Purosangue</t>
  </si>
  <si>
    <t>Seconda-stirpe</t>
  </si>
  <si>
    <t>DROW</t>
  </si>
  <si>
    <t>###</t>
  </si>
  <si>
    <t>1.2</t>
  </si>
  <si>
    <t>SILVANO</t>
  </si>
  <si>
    <t>Olba</t>
  </si>
  <si>
    <t>Lassemista</t>
  </si>
  <si>
    <t>Lótë</t>
  </si>
  <si>
    <t>DAMPIRI</t>
  </si>
  <si>
    <t>Atan</t>
  </si>
  <si>
    <t>Nárë</t>
  </si>
  <si>
    <t>ASURA</t>
  </si>
  <si>
    <t>MEZZO UMANO</t>
  </si>
  <si>
    <t>REGNO DI HEREN</t>
  </si>
  <si>
    <t>Bosco di Lorimel</t>
  </si>
  <si>
    <t>REANIA</t>
  </si>
  <si>
    <t>REGNO DI KE'MAL</t>
  </si>
  <si>
    <t>TERRE SELVAGGE</t>
  </si>
  <si>
    <t>REGNO DI TIRINTO</t>
  </si>
  <si>
    <t>Regno di Heren (G)</t>
  </si>
  <si>
    <t>Reania (G)</t>
  </si>
  <si>
    <t>Città di nascita</t>
  </si>
  <si>
    <t>Comportamento del personaggio</t>
  </si>
  <si>
    <t>Cho Oyu</t>
  </si>
  <si>
    <t>Lindeloft</t>
  </si>
  <si>
    <t>Mustagh</t>
  </si>
  <si>
    <t>Bosco dei Sussurri</t>
  </si>
  <si>
    <t>Foresta delle Nuvole</t>
  </si>
  <si>
    <t>Regno di Ke'Mal (Inferiore) (G)</t>
  </si>
  <si>
    <t>Regno di Ke'Mal (Superiore) (G)</t>
  </si>
  <si>
    <t>Torre Lëo (STUDI)</t>
  </si>
  <si>
    <t>Terre Selvagge (G)</t>
  </si>
  <si>
    <t>Melian</t>
  </si>
  <si>
    <t>Regno di Tirinto (G)</t>
  </si>
  <si>
    <t>Ducato di Toussaint</t>
  </si>
  <si>
    <t>REGNO SHU</t>
  </si>
  <si>
    <t>Regno Shu (G)</t>
  </si>
  <si>
    <t>Giungla Naga</t>
  </si>
  <si>
    <t>Giungla Rossa</t>
  </si>
  <si>
    <t>Giungla Sad Al Nazi</t>
  </si>
  <si>
    <t>Giungla Sad Al Nazi (Silvani di Ambarónë)</t>
  </si>
  <si>
    <t>REGNO WEI</t>
  </si>
  <si>
    <t>Regno Wei (G)</t>
  </si>
  <si>
    <t>Aladfar</t>
  </si>
  <si>
    <t>Shelyak</t>
  </si>
  <si>
    <t>REGNO WU</t>
  </si>
  <si>
    <t>Regno Wu (G)</t>
  </si>
  <si>
    <t>Casa del Viaggiatore (G)</t>
  </si>
  <si>
    <t>LANDE LIBERE</t>
  </si>
  <si>
    <t>Lande Libere (G)</t>
  </si>
  <si>
    <t>Sheratan</t>
  </si>
  <si>
    <t>Kadain</t>
  </si>
  <si>
    <t>Eleudica (G)</t>
  </si>
  <si>
    <t>ELEUD</t>
  </si>
  <si>
    <t>CASA  VIAGG.</t>
  </si>
  <si>
    <t>AELIN-UIAL</t>
  </si>
  <si>
    <t>Aelin-Uial (G) Zona drow</t>
  </si>
  <si>
    <t>Aelin-Uial (G) Zona mezzo-demoni</t>
  </si>
  <si>
    <t>Elrond</t>
  </si>
  <si>
    <t>1.2*</t>
  </si>
  <si>
    <t>DES. RUOTE</t>
  </si>
  <si>
    <t>Deserto delle Ruote (G)</t>
  </si>
  <si>
    <t>ISOLA ANOD.</t>
  </si>
  <si>
    <t>Isola di Anodur (G)</t>
  </si>
  <si>
    <t>Isola del Fuoco (G)</t>
  </si>
  <si>
    <t>ISOLA FUOCO</t>
  </si>
  <si>
    <t>PERSONALIZZATO</t>
  </si>
  <si>
    <t>ELENCO LUOGHI DI ORIGINE</t>
  </si>
  <si>
    <t>ELENCO RAZZE</t>
  </si>
  <si>
    <t>Umano</t>
  </si>
  <si>
    <t>Ominus</t>
  </si>
  <si>
    <t>Mezzo-demone</t>
  </si>
  <si>
    <t>Elfo scuro</t>
  </si>
  <si>
    <t>Silvano</t>
  </si>
  <si>
    <t>Dampiro</t>
  </si>
  <si>
    <t>Mezzo-umano</t>
  </si>
  <si>
    <t>ELENCO SOTTORAZZE</t>
  </si>
  <si>
    <t>Non presente</t>
  </si>
  <si>
    <t>ELENCO STUDI</t>
  </si>
  <si>
    <t>ACCADEMIA DELLE TORRI DELL'ORDINE</t>
  </si>
  <si>
    <t>Acc. Torri dell'Ordine (Alterazione)</t>
  </si>
  <si>
    <t>Acc. Torri dell'Ordine (Animali)</t>
  </si>
  <si>
    <t>Acc. Torri dell'Ordine (Divinazione)</t>
  </si>
  <si>
    <t>Acc. Torri dell'Ordine (Elementi)</t>
  </si>
  <si>
    <t>Acc. Torri dell'Ordine (Guerra)</t>
  </si>
  <si>
    <t>Acc. Torri dell'Ordine (Morte)</t>
  </si>
  <si>
    <t>Acc. Torri dell'Ordine (Natura)</t>
  </si>
  <si>
    <t>Acc. Torri dell'Ordine (Ombre)</t>
  </si>
  <si>
    <t>Acc. Torri dell'Ordine (Protezione)</t>
  </si>
  <si>
    <t>Acc. Torri dell'Ordine (Spirito)</t>
  </si>
  <si>
    <t>Acc. Torri dell'Ordine (Vita)</t>
  </si>
  <si>
    <t>Artigiano runico</t>
  </si>
  <si>
    <t>Studente Circolo Druidico Silvano</t>
  </si>
  <si>
    <t>Accademia Torri dell'Ordine (Alterazione)</t>
  </si>
  <si>
    <t>Accademia Torri dell'Ordine (Animali)</t>
  </si>
  <si>
    <t>Accademia Torri dell'Ordine (Divinazione)</t>
  </si>
  <si>
    <t>Accademia Torri dell'Ordine (Elementi)</t>
  </si>
  <si>
    <t>Accademia Torri dell'Ordine (Guerra)</t>
  </si>
  <si>
    <t>Accademia Torri dell'Ordine (Morte)</t>
  </si>
  <si>
    <t>Accademia Torri dell'Ordine (Natura)</t>
  </si>
  <si>
    <t>Accademia Torri dell'Ordine (Ombre)</t>
  </si>
  <si>
    <t>Accademia Torri dell'Ordine (Protezione)</t>
  </si>
  <si>
    <t>Accademia Torri dell'Ordine (Spirito)</t>
  </si>
  <si>
    <t>Accademia Torri dell'Ordine (Vita)</t>
  </si>
  <si>
    <t>Status sociale</t>
  </si>
  <si>
    <t>Figlio di un mago</t>
  </si>
  <si>
    <t>Silvano della comunità</t>
  </si>
  <si>
    <t>Mostri (L0, Add.) (                                        )</t>
  </si>
  <si>
    <t>Abile con due armi</t>
  </si>
  <si>
    <t>Ambidestria</t>
  </si>
  <si>
    <t>Apprendista rapido</t>
  </si>
  <si>
    <t>Attacco rapido</t>
  </si>
  <si>
    <t>Gestione delle risorse magiche</t>
  </si>
  <si>
    <t>Barriera magica</t>
  </si>
  <si>
    <t>Barriera psichica</t>
  </si>
  <si>
    <t>Cecchino</t>
  </si>
  <si>
    <t>Colpo potente</t>
  </si>
  <si>
    <t>Colpo preciso</t>
  </si>
  <si>
    <t>Corridore</t>
  </si>
  <si>
    <t>Duro a morire</t>
  </si>
  <si>
    <t>Esperto nell'Abilità</t>
  </si>
  <si>
    <t>Immunità al veleno</t>
  </si>
  <si>
    <t>Incantesimo rapido</t>
  </si>
  <si>
    <t>Iniziativa migliorata</t>
  </si>
  <si>
    <t>Maestro nell'Abilità</t>
  </si>
  <si>
    <t>Mago indomito</t>
  </si>
  <si>
    <t>Manipolatrice del Fuoco Primordiale</t>
  </si>
  <si>
    <t>Parata reattiva</t>
  </si>
  <si>
    <t>Punto di Ricerca</t>
  </si>
  <si>
    <t>Reazione rapida</t>
  </si>
  <si>
    <t>Resistente agli elementi</t>
  </si>
  <si>
    <t>Resistente al fuoco</t>
  </si>
  <si>
    <t>Resistente al freddo</t>
  </si>
  <si>
    <t>Resistente all'acido</t>
  </si>
  <si>
    <t>Resistente all'elettrico</t>
  </si>
  <si>
    <t>Resistente ai veleni</t>
  </si>
  <si>
    <t>Resistenza alla magia</t>
  </si>
  <si>
    <t>Resistenza alle malattie</t>
  </si>
  <si>
    <t>Ricarica rapida</t>
  </si>
  <si>
    <t>Riposo accelerato</t>
  </si>
  <si>
    <t>Schivata istintiva</t>
  </si>
  <si>
    <t>Schivata prodigiosa</t>
  </si>
  <si>
    <t>Tiro multiplo</t>
  </si>
  <si>
    <t>Tempra possente</t>
  </si>
  <si>
    <t>Viaggiatore dei sogni</t>
  </si>
  <si>
    <t>PUNTI RIC. USATI</t>
  </si>
  <si>
    <t>ELENCO LINGUE</t>
  </si>
  <si>
    <t>Elfico</t>
  </si>
  <si>
    <t>Cuivië</t>
  </si>
  <si>
    <t>Alchemo</t>
  </si>
  <si>
    <t>Demoniaco</t>
  </si>
  <si>
    <t>Codice dell'Ordine</t>
  </si>
  <si>
    <t>Ling. silente drow</t>
  </si>
  <si>
    <t>Nanico (Lingua Durin)</t>
  </si>
  <si>
    <t>Bandoliera</t>
  </si>
  <si>
    <t>Borsa da cintura</t>
  </si>
  <si>
    <t>Cintura delle pozioni</t>
  </si>
  <si>
    <t>Zaino</t>
  </si>
  <si>
    <t>Sacchi</t>
  </si>
  <si>
    <t>Borsa cavallo</t>
  </si>
  <si>
    <t>Z</t>
  </si>
  <si>
    <t>S</t>
  </si>
  <si>
    <t>C</t>
  </si>
  <si>
    <t>V</t>
  </si>
  <si>
    <t>B</t>
  </si>
  <si>
    <t>P</t>
  </si>
  <si>
    <t>Sigle contenitori</t>
  </si>
  <si>
    <t>Corona (Co)</t>
  </si>
  <si>
    <t>Denario (De)</t>
  </si>
  <si>
    <t>Scudo (Sc)</t>
  </si>
  <si>
    <t>Soldo (So)</t>
  </si>
  <si>
    <t>Monete e gemme</t>
  </si>
  <si>
    <t>1 Corona = 10 Denarii = 200 Scudi = 2000 Soldi</t>
  </si>
  <si>
    <t>Ricette</t>
  </si>
  <si>
    <t>NOME RICETTA</t>
  </si>
  <si>
    <t>Bonus LA vari</t>
  </si>
  <si>
    <t>Bonus GA Innato</t>
  </si>
  <si>
    <t>Gruppi di Appartenenza Innati</t>
  </si>
  <si>
    <t>MAGGIORE</t>
  </si>
  <si>
    <t>MINORE</t>
  </si>
  <si>
    <t>ELENCO GRUPPI DI APPARTENENZA</t>
  </si>
  <si>
    <t>ELENCO QUALITÀ</t>
  </si>
  <si>
    <t>Infaticabile</t>
  </si>
  <si>
    <t>Caratteristica bonus</t>
  </si>
  <si>
    <t>Orco sciamano</t>
  </si>
  <si>
    <t>Aberrazioni</t>
  </si>
  <si>
    <t>Bestie magiche</t>
  </si>
  <si>
    <t>Costrutti</t>
  </si>
  <si>
    <t>Demoni</t>
  </si>
  <si>
    <t>Draghi</t>
  </si>
  <si>
    <t>Elementali</t>
  </si>
  <si>
    <t>Insettoidi</t>
  </si>
  <si>
    <t>Licantropi</t>
  </si>
  <si>
    <t>Non-morti</t>
  </si>
  <si>
    <t>Umanoidi</t>
  </si>
  <si>
    <t>Vegetali</t>
  </si>
  <si>
    <t>ABILITÀ NATURALI (For, Agi)</t>
  </si>
  <si>
    <t>Artigli (L0)</t>
  </si>
  <si>
    <t>Becco (L0)</t>
  </si>
  <si>
    <t>Coda (L0)</t>
  </si>
  <si>
    <t>Colpo d'ala (L0)</t>
  </si>
  <si>
    <t>Morso (L0)</t>
  </si>
  <si>
    <t>Soffio (Rif, Cos) (L0)</t>
  </si>
  <si>
    <t>Crone</t>
  </si>
  <si>
    <t>(Aberrazioni)</t>
  </si>
  <si>
    <t>Naga</t>
  </si>
  <si>
    <t>Warg</t>
  </si>
  <si>
    <t>(Bestia Magica)</t>
  </si>
  <si>
    <t>(Costrutto)</t>
  </si>
  <si>
    <t>(Demone)</t>
  </si>
  <si>
    <t>(Drago)</t>
  </si>
  <si>
    <t>Guardiano cittadino</t>
  </si>
  <si>
    <t>Viverna</t>
  </si>
  <si>
    <t>(Elementale)</t>
  </si>
  <si>
    <t>(Insettoide)</t>
  </si>
  <si>
    <t>(Licantropo)</t>
  </si>
  <si>
    <t>Lupo mannaro</t>
  </si>
  <si>
    <t>(Non-morto)</t>
  </si>
  <si>
    <t>(Umanoide)</t>
  </si>
  <si>
    <t>(Vegetale)</t>
  </si>
  <si>
    <t>Drowden</t>
  </si>
  <si>
    <t>Orco</t>
  </si>
  <si>
    <t>Dhaegul</t>
  </si>
  <si>
    <t>Grifone</t>
  </si>
  <si>
    <t>Basilisco</t>
  </si>
  <si>
    <t>v.d.</t>
  </si>
  <si>
    <t>Ninfa</t>
  </si>
  <si>
    <t>1,4*</t>
  </si>
  <si>
    <t>0,8*</t>
  </si>
  <si>
    <t>Scheletro</t>
  </si>
  <si>
    <t>Zombi</t>
  </si>
  <si>
    <t>Vampiro</t>
  </si>
  <si>
    <t>Cacciatore</t>
  </si>
  <si>
    <t>Ricercatore Asura</t>
  </si>
  <si>
    <t>Alto membro del casato drow</t>
  </si>
  <si>
    <t>ELENCO STATUS SOCIALI</t>
  </si>
  <si>
    <t>Bonus Qualità</t>
  </si>
  <si>
    <r>
      <rPr>
        <b/>
        <sz val="8"/>
        <color theme="1"/>
        <rFont val="Wingdings"/>
        <charset val="2"/>
      </rPr>
      <t>ç</t>
    </r>
    <r>
      <rPr>
        <b/>
        <sz val="8"/>
        <color theme="1"/>
        <rFont val="Calibri"/>
        <family val="2"/>
        <scheme val="minor"/>
      </rPr>
      <t xml:space="preserve"> PAz</t>
    </r>
  </si>
  <si>
    <t>Commerciante</t>
  </si>
  <si>
    <t>0,9*</t>
  </si>
  <si>
    <t>0,7*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</si>
</sst>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+#,###;\-#,###;0"/>
    <numFmt numFmtId="165" formatCode="0.0"/>
    <numFmt numFmtId="166" formatCode="#,##0_ ;\-#,##0\ "/>
    <numFmt numFmtId="167" formatCode="0.000"/>
  </numFmts>
  <fonts count="6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2"/>
      <color theme="1"/>
      <name val="Comic Sans MS"/>
      <family val="4"/>
    </font>
    <font>
      <b/>
      <sz val="10"/>
      <color theme="1"/>
      <name val="Comic Sans MS"/>
      <family val="4"/>
    </font>
    <font>
      <b/>
      <sz val="13"/>
      <color theme="1"/>
      <name val="Comic Sans MS"/>
      <family val="4"/>
    </font>
    <font>
      <b/>
      <u/>
      <sz val="14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4"/>
      <color theme="3" tint="-0.249977111117893"/>
      <name val="Calibri"/>
      <family val="2"/>
      <scheme val="minor"/>
    </font>
    <font>
      <b/>
      <u/>
      <sz val="14"/>
      <color theme="5" tint="-0.249977111117893"/>
      <name val="Calibri"/>
      <family val="2"/>
      <scheme val="minor"/>
    </font>
    <font>
      <b/>
      <u/>
      <sz val="14"/>
      <color rgb="FFFF9900"/>
      <name val="Calibri"/>
      <family val="2"/>
      <scheme val="minor"/>
    </font>
    <font>
      <b/>
      <u/>
      <sz val="14"/>
      <color theme="6" tint="-0.499984740745262"/>
      <name val="Calibri"/>
      <family val="2"/>
      <scheme val="minor"/>
    </font>
    <font>
      <i/>
      <u/>
      <sz val="8"/>
      <color theme="3" tint="-0.249977111117893"/>
      <name val="Calibri"/>
      <family val="2"/>
      <scheme val="minor"/>
    </font>
    <font>
      <i/>
      <u/>
      <sz val="8"/>
      <color theme="5" tint="-0.249977111117893"/>
      <name val="Calibri"/>
      <family val="2"/>
      <scheme val="minor"/>
    </font>
    <font>
      <i/>
      <u/>
      <sz val="8"/>
      <color rgb="FFFF9900"/>
      <name val="Calibri"/>
      <family val="2"/>
      <scheme val="minor"/>
    </font>
    <font>
      <i/>
      <u/>
      <sz val="8"/>
      <color theme="6" tint="-0.499984740745262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i/>
      <u/>
      <sz val="8"/>
      <color theme="1"/>
      <name val="Calibri"/>
      <family val="2"/>
      <scheme val="minor"/>
    </font>
    <font>
      <b/>
      <sz val="16"/>
      <color theme="5" tint="-0.249977111117893"/>
      <name val="Comic Sans MS"/>
      <family val="4"/>
    </font>
    <font>
      <b/>
      <sz val="32"/>
      <color theme="4" tint="-0.499984740745262"/>
      <name val="Comic Sans MS"/>
      <family val="4"/>
    </font>
    <font>
      <b/>
      <sz val="12"/>
      <color theme="1"/>
      <name val="Comic Sans MS"/>
      <family val="4"/>
    </font>
    <font>
      <b/>
      <sz val="10"/>
      <color rgb="FFC00000"/>
      <name val="Comic Sans MS"/>
      <family val="4"/>
    </font>
    <font>
      <i/>
      <sz val="10"/>
      <color theme="1"/>
      <name val="Calibri"/>
      <family val="2"/>
      <scheme val="minor"/>
    </font>
    <font>
      <b/>
      <sz val="22"/>
      <color rgb="FFC00000"/>
      <name val="Comic Sans MS"/>
      <family val="4"/>
    </font>
    <font>
      <sz val="10"/>
      <color rgb="FFC0000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10"/>
      <color theme="1"/>
      <name val="Calibri"/>
      <family val="2"/>
    </font>
    <font>
      <b/>
      <u/>
      <sz val="8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name val="Calibri"/>
      <family val="2"/>
      <scheme val="minor"/>
    </font>
    <font>
      <b/>
      <sz val="9"/>
      <color theme="1"/>
      <name val="Comic Sans MS"/>
      <family val="4"/>
    </font>
    <font>
      <b/>
      <sz val="8"/>
      <color indexed="81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C00000"/>
      <name val="Comic Sans MS"/>
      <family val="4"/>
    </font>
    <font>
      <b/>
      <sz val="11"/>
      <color theme="4" tint="-0.499984740745262"/>
      <name val="Comic Sans MS"/>
      <family val="4"/>
    </font>
    <font>
      <b/>
      <i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8"/>
      <color theme="1"/>
      <name val="Wingdings"/>
      <charset val="2"/>
    </font>
  </fonts>
  <fills count="29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65" fontId="7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horizontal="left" vertical="center"/>
    </xf>
    <xf numFmtId="165" fontId="7" fillId="0" borderId="0" xfId="0" applyNumberFormat="1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1" fontId="5" fillId="0" borderId="0" xfId="0" applyNumberFormat="1" applyFont="1" applyBorder="1" applyAlignment="1">
      <alignment vertical="center"/>
    </xf>
    <xf numFmtId="1" fontId="5" fillId="0" borderId="0" xfId="0" applyNumberFormat="1" applyFont="1" applyBorder="1" applyAlignment="1">
      <alignment horizontal="left" vertical="center"/>
    </xf>
    <xf numFmtId="1" fontId="9" fillId="0" borderId="0" xfId="0" applyNumberFormat="1" applyFont="1" applyBorder="1" applyAlignment="1">
      <alignment horizontal="left" vertical="center"/>
    </xf>
    <xf numFmtId="1" fontId="6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2" fillId="0" borderId="0" xfId="0" applyFont="1" applyAlignment="1">
      <alignment horizontal="center" vertical="center"/>
    </xf>
    <xf numFmtId="0" fontId="5" fillId="0" borderId="10" xfId="0" applyFont="1" applyBorder="1" applyAlignment="1">
      <alignment vertical="center"/>
    </xf>
    <xf numFmtId="3" fontId="15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3" fontId="27" fillId="0" borderId="0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37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4" fontId="28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left" vertical="center"/>
    </xf>
    <xf numFmtId="164" fontId="34" fillId="0" borderId="0" xfId="0" applyNumberFormat="1" applyFont="1" applyBorder="1" applyAlignment="1">
      <alignment vertical="center"/>
    </xf>
    <xf numFmtId="164" fontId="36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4" fillId="0" borderId="0" xfId="0" applyFont="1"/>
    <xf numFmtId="0" fontId="5" fillId="0" borderId="3" xfId="0" applyFont="1" applyBorder="1"/>
    <xf numFmtId="0" fontId="5" fillId="0" borderId="0" xfId="0" applyFont="1" applyBorder="1" applyAlignment="1"/>
    <xf numFmtId="1" fontId="26" fillId="0" borderId="0" xfId="0" applyNumberFormat="1" applyFont="1" applyBorder="1" applyAlignment="1"/>
    <xf numFmtId="165" fontId="2" fillId="0" borderId="0" xfId="0" applyNumberFormat="1" applyFont="1" applyBorder="1" applyAlignment="1">
      <alignment horizontal="left" vertical="center"/>
    </xf>
    <xf numFmtId="0" fontId="26" fillId="0" borderId="0" xfId="0" applyFont="1" applyBorder="1" applyAlignment="1">
      <alignment vertical="center"/>
    </xf>
    <xf numFmtId="0" fontId="2" fillId="0" borderId="0" xfId="0" applyFont="1" applyBorder="1"/>
    <xf numFmtId="0" fontId="5" fillId="0" borderId="0" xfId="0" applyFont="1" applyBorder="1"/>
    <xf numFmtId="0" fontId="1" fillId="0" borderId="0" xfId="0" applyFont="1"/>
    <xf numFmtId="0" fontId="1" fillId="0" borderId="0" xfId="0" applyFont="1" applyBorder="1"/>
    <xf numFmtId="0" fontId="6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2" fontId="1" fillId="0" borderId="0" xfId="0" applyNumberFormat="1" applyFont="1"/>
    <xf numFmtId="2" fontId="1" fillId="0" borderId="0" xfId="0" applyNumberFormat="1" applyFont="1" applyBorder="1"/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/>
    <xf numFmtId="1" fontId="10" fillId="0" borderId="0" xfId="0" applyNumberFormat="1" applyFont="1" applyAlignment="1">
      <alignment vertical="center"/>
    </xf>
    <xf numFmtId="1" fontId="10" fillId="0" borderId="0" xfId="0" applyNumberFormat="1" applyFont="1"/>
    <xf numFmtId="1" fontId="2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1" fontId="6" fillId="0" borderId="2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164" fontId="6" fillId="9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textRotation="90"/>
    </xf>
    <xf numFmtId="0" fontId="5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165" fontId="5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59" fillId="0" borderId="0" xfId="0" applyFont="1"/>
    <xf numFmtId="0" fontId="58" fillId="0" borderId="0" xfId="0" applyFont="1" applyAlignment="1">
      <alignment horizontal="center" vertical="center"/>
    </xf>
    <xf numFmtId="0" fontId="61" fillId="0" borderId="0" xfId="0" applyFont="1"/>
    <xf numFmtId="1" fontId="60" fillId="0" borderId="0" xfId="0" applyNumberFormat="1" applyFont="1" applyAlignment="1">
      <alignment vertical="center"/>
    </xf>
    <xf numFmtId="0" fontId="60" fillId="0" borderId="0" xfId="0" applyFont="1" applyAlignment="1">
      <alignment vertical="center"/>
    </xf>
    <xf numFmtId="0" fontId="62" fillId="0" borderId="0" xfId="0" applyFont="1"/>
    <xf numFmtId="165" fontId="56" fillId="0" borderId="0" xfId="0" applyNumberFormat="1" applyFont="1" applyAlignment="1">
      <alignment horizontal="center"/>
    </xf>
    <xf numFmtId="165" fontId="10" fillId="0" borderId="0" xfId="0" applyNumberFormat="1" applyFont="1" applyBorder="1" applyAlignment="1">
      <alignment vertical="center"/>
    </xf>
    <xf numFmtId="165" fontId="57" fillId="0" borderId="0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65" fontId="5" fillId="0" borderId="1" xfId="0" applyNumberFormat="1" applyFont="1" applyBorder="1" applyAlignment="1">
      <alignment horizontal="center" vertical="center"/>
    </xf>
    <xf numFmtId="0" fontId="6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16" borderId="13" xfId="0" applyFill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7" fontId="2" fillId="0" borderId="0" xfId="0" applyNumberFormat="1" applyFont="1" applyBorder="1" applyAlignment="1">
      <alignment vertical="center"/>
    </xf>
    <xf numFmtId="167" fontId="34" fillId="0" borderId="0" xfId="0" applyNumberFormat="1" applyFont="1" applyBorder="1" applyAlignment="1">
      <alignment vertical="center"/>
    </xf>
    <xf numFmtId="167" fontId="2" fillId="0" borderId="0" xfId="0" applyNumberFormat="1" applyFont="1" applyBorder="1" applyAlignment="1">
      <alignment horizontal="center" vertical="center"/>
    </xf>
    <xf numFmtId="167" fontId="36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1" fontId="10" fillId="0" borderId="0" xfId="0" applyNumberFormat="1" applyFont="1" applyAlignment="1">
      <alignment horizontal="center" vertical="center"/>
    </xf>
    <xf numFmtId="165" fontId="1" fillId="6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26" fillId="5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" fontId="5" fillId="9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4" fontId="1" fillId="11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28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7" fontId="1" fillId="0" borderId="1" xfId="0" quotePrefix="1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4" fontId="46" fillId="3" borderId="2" xfId="0" applyNumberFormat="1" applyFont="1" applyFill="1" applyBorder="1" applyAlignment="1">
      <alignment horizontal="center" vertical="center"/>
    </xf>
    <xf numFmtId="164" fontId="46" fillId="3" borderId="3" xfId="0" applyNumberFormat="1" applyFont="1" applyFill="1" applyBorder="1" applyAlignment="1">
      <alignment horizontal="center" vertical="center"/>
    </xf>
    <xf numFmtId="164" fontId="46" fillId="6" borderId="2" xfId="0" applyNumberFormat="1" applyFont="1" applyFill="1" applyBorder="1" applyAlignment="1">
      <alignment horizontal="center" vertical="center"/>
    </xf>
    <xf numFmtId="164" fontId="46" fillId="6" borderId="3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46" fillId="5" borderId="2" xfId="0" applyNumberFormat="1" applyFont="1" applyFill="1" applyBorder="1" applyAlignment="1">
      <alignment horizontal="center" vertical="center"/>
    </xf>
    <xf numFmtId="164" fontId="46" fillId="5" borderId="3" xfId="0" applyNumberFormat="1" applyFont="1" applyFill="1" applyBorder="1" applyAlignment="1">
      <alignment horizontal="center" vertical="center"/>
    </xf>
    <xf numFmtId="0" fontId="6" fillId="11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1" fontId="5" fillId="9" borderId="2" xfId="0" applyNumberFormat="1" applyFont="1" applyFill="1" applyBorder="1" applyAlignment="1">
      <alignment horizontal="center" vertical="center"/>
    </xf>
    <xf numFmtId="1" fontId="5" fillId="9" borderId="3" xfId="0" applyNumberFormat="1" applyFont="1" applyFill="1" applyBorder="1" applyAlignment="1">
      <alignment horizontal="center" vertical="center"/>
    </xf>
    <xf numFmtId="1" fontId="5" fillId="5" borderId="2" xfId="0" applyNumberFormat="1" applyFont="1" applyFill="1" applyBorder="1" applyAlignment="1">
      <alignment horizontal="center" vertical="center"/>
    </xf>
    <xf numFmtId="1" fontId="5" fillId="5" borderId="3" xfId="0" applyNumberFormat="1" applyFont="1" applyFill="1" applyBorder="1" applyAlignment="1">
      <alignment horizontal="center" vertical="center"/>
    </xf>
    <xf numFmtId="1" fontId="20" fillId="10" borderId="1" xfId="0" applyNumberFormat="1" applyFont="1" applyFill="1" applyBorder="1" applyAlignment="1">
      <alignment horizontal="center" vertical="center"/>
    </xf>
    <xf numFmtId="1" fontId="21" fillId="8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2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6" fillId="9" borderId="0" xfId="0" applyFont="1" applyFill="1" applyBorder="1" applyAlignment="1">
      <alignment horizontal="center" vertical="center"/>
    </xf>
    <xf numFmtId="164" fontId="46" fillId="5" borderId="1" xfId="0" applyNumberFormat="1" applyFont="1" applyFill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42" fillId="0" borderId="2" xfId="0" applyFont="1" applyBorder="1" applyAlignment="1">
      <alignment horizontal="left" vertical="center"/>
    </xf>
    <xf numFmtId="0" fontId="42" fillId="0" borderId="4" xfId="0" applyFont="1" applyBorder="1" applyAlignment="1">
      <alignment horizontal="left" vertical="center"/>
    </xf>
    <xf numFmtId="0" fontId="42" fillId="0" borderId="3" xfId="0" applyFont="1" applyBorder="1" applyAlignment="1">
      <alignment horizontal="left" vertical="center"/>
    </xf>
    <xf numFmtId="0" fontId="34" fillId="0" borderId="2" xfId="0" applyFont="1" applyBorder="1" applyAlignment="1">
      <alignment horizontal="left" vertical="center"/>
    </xf>
    <xf numFmtId="0" fontId="34" fillId="0" borderId="4" xfId="0" applyFont="1" applyBorder="1" applyAlignment="1">
      <alignment horizontal="left" vertical="center"/>
    </xf>
    <xf numFmtId="0" fontId="34" fillId="0" borderId="3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1" fontId="5" fillId="6" borderId="2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165" fontId="22" fillId="4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5" fontId="23" fillId="7" borderId="1" xfId="0" applyNumberFormat="1" applyFont="1" applyFill="1" applyBorder="1" applyAlignment="1">
      <alignment horizontal="center" vertical="center"/>
    </xf>
    <xf numFmtId="164" fontId="46" fillId="9" borderId="2" xfId="0" applyNumberFormat="1" applyFont="1" applyFill="1" applyBorder="1" applyAlignment="1">
      <alignment horizontal="center" vertical="center"/>
    </xf>
    <xf numFmtId="164" fontId="46" fillId="9" borderId="3" xfId="0" applyNumberFormat="1" applyFont="1" applyFill="1" applyBorder="1" applyAlignment="1">
      <alignment horizontal="center" vertical="center"/>
    </xf>
    <xf numFmtId="164" fontId="46" fillId="6" borderId="1" xfId="0" applyNumberFormat="1" applyFont="1" applyFill="1" applyBorder="1" applyAlignment="1">
      <alignment horizontal="center" vertical="center"/>
    </xf>
    <xf numFmtId="164" fontId="46" fillId="9" borderId="1" xfId="0" applyNumberFormat="1" applyFont="1" applyFill="1" applyBorder="1" applyAlignment="1">
      <alignment horizontal="center" vertical="center"/>
    </xf>
    <xf numFmtId="164" fontId="26" fillId="2" borderId="1" xfId="0" quotePrefix="1" applyNumberFormat="1" applyFont="1" applyFill="1" applyBorder="1" applyAlignment="1">
      <alignment horizontal="center" vertical="center"/>
    </xf>
    <xf numFmtId="2" fontId="26" fillId="2" borderId="1" xfId="0" quotePrefix="1" applyNumberFormat="1" applyFont="1" applyFill="1" applyBorder="1" applyAlignment="1">
      <alignment horizontal="center" vertical="center"/>
    </xf>
    <xf numFmtId="2" fontId="26" fillId="2" borderId="1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/>
    </xf>
    <xf numFmtId="0" fontId="4" fillId="9" borderId="4" xfId="0" applyFont="1" applyFill="1" applyBorder="1" applyAlignment="1">
      <alignment horizontal="left" vertical="center"/>
    </xf>
    <xf numFmtId="0" fontId="4" fillId="9" borderId="3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164" fontId="46" fillId="3" borderId="1" xfId="0" applyNumberFormat="1" applyFont="1" applyFill="1" applyBorder="1" applyAlignment="1">
      <alignment horizontal="center" vertical="center"/>
    </xf>
    <xf numFmtId="165" fontId="24" fillId="10" borderId="1" xfId="0" applyNumberFormat="1" applyFont="1" applyFill="1" applyBorder="1" applyAlignment="1">
      <alignment horizontal="center" vertical="center"/>
    </xf>
    <xf numFmtId="165" fontId="25" fillId="8" borderId="1" xfId="0" applyNumberFormat="1" applyFont="1" applyFill="1" applyBorder="1" applyAlignment="1">
      <alignment horizontal="center" vertical="center"/>
    </xf>
    <xf numFmtId="1" fontId="19" fillId="7" borderId="1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5" fontId="15" fillId="0" borderId="2" xfId="0" applyNumberFormat="1" applyFont="1" applyBorder="1" applyAlignment="1">
      <alignment horizontal="center" vertical="center"/>
    </xf>
    <xf numFmtId="165" fontId="15" fillId="0" borderId="4" xfId="0" applyNumberFormat="1" applyFont="1" applyBorder="1" applyAlignment="1">
      <alignment horizontal="center" vertical="center"/>
    </xf>
    <xf numFmtId="165" fontId="15" fillId="0" borderId="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3" fontId="53" fillId="0" borderId="1" xfId="0" applyNumberFormat="1" applyFont="1" applyBorder="1" applyAlignment="1">
      <alignment horizontal="center" vertical="center"/>
    </xf>
    <xf numFmtId="0" fontId="56" fillId="2" borderId="6" xfId="0" applyFont="1" applyFill="1" applyBorder="1" applyAlignment="1">
      <alignment horizontal="justify" vertical="top" wrapText="1"/>
    </xf>
    <xf numFmtId="0" fontId="56" fillId="2" borderId="27" xfId="0" applyFont="1" applyFill="1" applyBorder="1" applyAlignment="1">
      <alignment horizontal="justify" vertical="top" wrapText="1"/>
    </xf>
    <xf numFmtId="0" fontId="56" fillId="2" borderId="7" xfId="0" applyFont="1" applyFill="1" applyBorder="1" applyAlignment="1">
      <alignment horizontal="justify" vertical="top" wrapText="1"/>
    </xf>
    <xf numFmtId="0" fontId="56" fillId="2" borderId="11" xfId="0" applyFont="1" applyFill="1" applyBorder="1" applyAlignment="1">
      <alignment horizontal="justify" vertical="top" wrapText="1"/>
    </xf>
    <xf numFmtId="0" fontId="56" fillId="2" borderId="0" xfId="0" applyFont="1" applyFill="1" applyBorder="1" applyAlignment="1">
      <alignment horizontal="justify" vertical="top" wrapText="1"/>
    </xf>
    <xf numFmtId="0" fontId="56" fillId="2" borderId="5" xfId="0" applyFont="1" applyFill="1" applyBorder="1" applyAlignment="1">
      <alignment horizontal="justify" vertical="top" wrapText="1"/>
    </xf>
    <xf numFmtId="0" fontId="56" fillId="2" borderId="8" xfId="0" applyFont="1" applyFill="1" applyBorder="1" applyAlignment="1">
      <alignment horizontal="justify" vertical="top" wrapText="1"/>
    </xf>
    <xf numFmtId="0" fontId="56" fillId="2" borderId="10" xfId="0" applyFont="1" applyFill="1" applyBorder="1" applyAlignment="1">
      <alignment horizontal="justify" vertical="top" wrapText="1"/>
    </xf>
    <xf numFmtId="0" fontId="56" fillId="2" borderId="9" xfId="0" applyFont="1" applyFill="1" applyBorder="1" applyAlignment="1">
      <alignment horizontal="justify" vertical="top" wrapText="1"/>
    </xf>
    <xf numFmtId="0" fontId="48" fillId="0" borderId="12" xfId="0" applyFont="1" applyBorder="1" applyAlignment="1">
      <alignment horizontal="center" vertical="center"/>
    </xf>
    <xf numFmtId="0" fontId="48" fillId="0" borderId="13" xfId="0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/>
    </xf>
    <xf numFmtId="0" fontId="48" fillId="0" borderId="15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8" fillId="0" borderId="16" xfId="0" applyFont="1" applyBorder="1" applyAlignment="1">
      <alignment horizontal="center" vertical="center"/>
    </xf>
    <xf numFmtId="0" fontId="48" fillId="0" borderId="17" xfId="0" applyFont="1" applyBorder="1" applyAlignment="1">
      <alignment horizontal="center" vertical="center"/>
    </xf>
    <xf numFmtId="0" fontId="48" fillId="0" borderId="18" xfId="0" applyFont="1" applyBorder="1" applyAlignment="1">
      <alignment horizontal="center" vertical="center"/>
    </xf>
    <xf numFmtId="0" fontId="48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90" wrapText="1"/>
    </xf>
    <xf numFmtId="164" fontId="27" fillId="0" borderId="1" xfId="0" applyNumberFormat="1" applyFont="1" applyBorder="1" applyAlignment="1">
      <alignment horizontal="center" vertical="center"/>
    </xf>
    <xf numFmtId="164" fontId="27" fillId="2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4" fillId="0" borderId="0" xfId="0" applyFont="1" applyBorder="1" applyAlignment="1">
      <alignment horizontal="left" vertical="center"/>
    </xf>
    <xf numFmtId="0" fontId="6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" fontId="41" fillId="0" borderId="1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28" fillId="0" borderId="2" xfId="0" applyNumberFormat="1" applyFont="1" applyBorder="1" applyAlignment="1">
      <alignment horizontal="center" vertical="center"/>
    </xf>
    <xf numFmtId="164" fontId="28" fillId="0" borderId="3" xfId="0" applyNumberFormat="1" applyFont="1" applyBorder="1" applyAlignment="1">
      <alignment horizontal="center" vertical="center"/>
    </xf>
    <xf numFmtId="2" fontId="27" fillId="2" borderId="1" xfId="0" applyNumberFormat="1" applyFont="1" applyFill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1" fontId="27" fillId="2" borderId="1" xfId="0" applyNumberFormat="1" applyFont="1" applyFill="1" applyBorder="1" applyAlignment="1">
      <alignment horizontal="center" vertical="center"/>
    </xf>
    <xf numFmtId="165" fontId="2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center" vertical="center"/>
    </xf>
    <xf numFmtId="1" fontId="29" fillId="0" borderId="1" xfId="0" applyNumberFormat="1" applyFont="1" applyBorder="1" applyAlignment="1">
      <alignment horizontal="center" vertical="center"/>
    </xf>
    <xf numFmtId="1" fontId="29" fillId="0" borderId="2" xfId="0" applyNumberFormat="1" applyFont="1" applyBorder="1" applyAlignment="1">
      <alignment horizontal="center" vertical="center"/>
    </xf>
    <xf numFmtId="1" fontId="29" fillId="0" borderId="3" xfId="0" applyNumberFormat="1" applyFont="1" applyBorder="1" applyAlignment="1">
      <alignment horizontal="center" vertical="center"/>
    </xf>
    <xf numFmtId="0" fontId="66" fillId="0" borderId="2" xfId="0" applyFont="1" applyBorder="1" applyAlignment="1">
      <alignment horizontal="center" vertical="center"/>
    </xf>
    <xf numFmtId="0" fontId="6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center" vertical="center"/>
    </xf>
    <xf numFmtId="0" fontId="65" fillId="0" borderId="1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5" fontId="29" fillId="0" borderId="2" xfId="0" applyNumberFormat="1" applyFont="1" applyBorder="1" applyAlignment="1">
      <alignment horizontal="center" vertical="center"/>
    </xf>
    <xf numFmtId="165" fontId="29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2" fontId="27" fillId="2" borderId="2" xfId="0" applyNumberFormat="1" applyFont="1" applyFill="1" applyBorder="1" applyAlignment="1">
      <alignment horizontal="center" vertical="center"/>
    </xf>
    <xf numFmtId="2" fontId="27" fillId="2" borderId="3" xfId="0" applyNumberFormat="1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65" fontId="26" fillId="0" borderId="2" xfId="0" applyNumberFormat="1" applyFont="1" applyBorder="1" applyAlignment="1">
      <alignment horizontal="center" vertical="center"/>
    </xf>
    <xf numFmtId="165" fontId="26" fillId="0" borderId="4" xfId="0" applyNumberFormat="1" applyFont="1" applyBorder="1" applyAlignment="1">
      <alignment horizontal="center" vertical="center"/>
    </xf>
    <xf numFmtId="165" fontId="26" fillId="0" borderId="3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27" fillId="2" borderId="2" xfId="0" applyNumberFormat="1" applyFont="1" applyFill="1" applyBorder="1" applyAlignment="1">
      <alignment horizontal="center" vertical="center"/>
    </xf>
    <xf numFmtId="1" fontId="27" fillId="2" borderId="3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3" fontId="27" fillId="0" borderId="2" xfId="0" applyNumberFormat="1" applyFont="1" applyBorder="1" applyAlignment="1">
      <alignment horizontal="center" vertical="center"/>
    </xf>
    <xf numFmtId="3" fontId="27" fillId="0" borderId="4" xfId="0" applyNumberFormat="1" applyFont="1" applyBorder="1" applyAlignment="1">
      <alignment horizontal="center" vertical="center"/>
    </xf>
    <xf numFmtId="3" fontId="27" fillId="0" borderId="3" xfId="0" applyNumberFormat="1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3" fontId="4" fillId="12" borderId="2" xfId="0" applyNumberFormat="1" applyFont="1" applyFill="1" applyBorder="1" applyAlignment="1">
      <alignment horizontal="center" vertical="center"/>
    </xf>
    <xf numFmtId="3" fontId="4" fillId="12" borderId="4" xfId="0" applyNumberFormat="1" applyFont="1" applyFill="1" applyBorder="1" applyAlignment="1">
      <alignment horizontal="center" vertical="center"/>
    </xf>
    <xf numFmtId="3" fontId="4" fillId="12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3" fontId="15" fillId="0" borderId="20" xfId="0" applyNumberFormat="1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/>
    </xf>
    <xf numFmtId="164" fontId="51" fillId="2" borderId="4" xfId="0" applyNumberFormat="1" applyFont="1" applyFill="1" applyBorder="1" applyAlignment="1">
      <alignment horizontal="center" vertical="center"/>
    </xf>
    <xf numFmtId="164" fontId="51" fillId="2" borderId="3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1" fillId="2" borderId="2" xfId="0" applyNumberFormat="1" applyFont="1" applyFill="1" applyBorder="1" applyAlignment="1">
      <alignment horizontal="center" vertical="center"/>
    </xf>
    <xf numFmtId="3" fontId="51" fillId="2" borderId="3" xfId="0" applyNumberFormat="1" applyFont="1" applyFill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165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5" fontId="64" fillId="0" borderId="6" xfId="0" applyNumberFormat="1" applyFont="1" applyBorder="1" applyAlignment="1">
      <alignment horizontal="center" vertical="center" wrapText="1"/>
    </xf>
    <xf numFmtId="165" fontId="64" fillId="0" borderId="27" xfId="0" applyNumberFormat="1" applyFont="1" applyBorder="1" applyAlignment="1">
      <alignment horizontal="center" vertical="center" wrapText="1"/>
    </xf>
    <xf numFmtId="165" fontId="64" fillId="0" borderId="7" xfId="0" applyNumberFormat="1" applyFont="1" applyBorder="1" applyAlignment="1">
      <alignment horizontal="center" vertical="center" wrapText="1"/>
    </xf>
    <xf numFmtId="165" fontId="64" fillId="0" borderId="11" xfId="0" applyNumberFormat="1" applyFont="1" applyBorder="1" applyAlignment="1">
      <alignment horizontal="center" vertical="center" wrapText="1"/>
    </xf>
    <xf numFmtId="165" fontId="64" fillId="0" borderId="0" xfId="0" applyNumberFormat="1" applyFont="1" applyBorder="1" applyAlignment="1">
      <alignment horizontal="center" vertical="center" wrapText="1"/>
    </xf>
    <xf numFmtId="165" fontId="64" fillId="0" borderId="5" xfId="0" applyNumberFormat="1" applyFont="1" applyBorder="1" applyAlignment="1">
      <alignment horizontal="center" vertical="center" wrapText="1"/>
    </xf>
    <xf numFmtId="165" fontId="64" fillId="0" borderId="8" xfId="0" applyNumberFormat="1" applyFont="1" applyBorder="1" applyAlignment="1">
      <alignment horizontal="center" vertical="center" wrapText="1"/>
    </xf>
    <xf numFmtId="165" fontId="64" fillId="0" borderId="10" xfId="0" applyNumberFormat="1" applyFont="1" applyBorder="1" applyAlignment="1">
      <alignment horizontal="center" vertical="center" wrapText="1"/>
    </xf>
    <xf numFmtId="165" fontId="64" fillId="0" borderId="9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/>
    </xf>
    <xf numFmtId="1" fontId="4" fillId="0" borderId="27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 wrapText="1"/>
    </xf>
    <xf numFmtId="165" fontId="57" fillId="0" borderId="1" xfId="0" applyNumberFormat="1" applyFont="1" applyBorder="1" applyAlignment="1">
      <alignment horizontal="left" vertical="center"/>
    </xf>
    <xf numFmtId="0" fontId="57" fillId="0" borderId="2" xfId="0" applyFont="1" applyBorder="1" applyAlignment="1">
      <alignment horizontal="left" vertical="center"/>
    </xf>
    <xf numFmtId="0" fontId="57" fillId="0" borderId="4" xfId="0" applyFont="1" applyBorder="1" applyAlignment="1">
      <alignment horizontal="left" vertical="center"/>
    </xf>
    <xf numFmtId="0" fontId="57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46" fillId="0" borderId="1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49" fillId="0" borderId="2" xfId="0" applyNumberFormat="1" applyFont="1" applyBorder="1" applyAlignment="1">
      <alignment horizontal="center"/>
    </xf>
    <xf numFmtId="164" fontId="49" fillId="0" borderId="3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1" fontId="49" fillId="0" borderId="2" xfId="0" applyNumberFormat="1" applyFont="1" applyBorder="1" applyAlignment="1">
      <alignment horizontal="center"/>
    </xf>
    <xf numFmtId="1" fontId="49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3" fillId="0" borderId="0" xfId="0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2" fillId="0" borderId="16" xfId="0" applyFont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50" fillId="0" borderId="20" xfId="0" applyFont="1" applyBorder="1" applyAlignment="1">
      <alignment horizontal="center"/>
    </xf>
    <xf numFmtId="0" fontId="50" fillId="0" borderId="22" xfId="0" applyFont="1" applyBorder="1" applyAlignment="1">
      <alignment horizontal="center"/>
    </xf>
    <xf numFmtId="165" fontId="49" fillId="0" borderId="2" xfId="0" applyNumberFormat="1" applyFont="1" applyBorder="1" applyAlignment="1">
      <alignment horizontal="center"/>
    </xf>
    <xf numFmtId="165" fontId="49" fillId="0" borderId="4" xfId="0" applyNumberFormat="1" applyFont="1" applyBorder="1" applyAlignment="1">
      <alignment horizontal="center"/>
    </xf>
    <xf numFmtId="165" fontId="49" fillId="6" borderId="23" xfId="0" applyNumberFormat="1" applyFont="1" applyFill="1" applyBorder="1" applyAlignment="1">
      <alignment horizontal="center" vertical="center"/>
    </xf>
    <xf numFmtId="165" fontId="49" fillId="6" borderId="24" xfId="0" applyNumberFormat="1" applyFont="1" applyFill="1" applyBorder="1" applyAlignment="1">
      <alignment horizontal="center" vertical="center"/>
    </xf>
    <xf numFmtId="1" fontId="47" fillId="6" borderId="24" xfId="0" applyNumberFormat="1" applyFont="1" applyFill="1" applyBorder="1" applyAlignment="1">
      <alignment horizontal="center" vertical="center"/>
    </xf>
    <xf numFmtId="1" fontId="47" fillId="6" borderId="25" xfId="0" applyNumberFormat="1" applyFont="1" applyFill="1" applyBorder="1" applyAlignment="1">
      <alignment horizontal="center" vertical="center"/>
    </xf>
    <xf numFmtId="165" fontId="49" fillId="9" borderId="23" xfId="0" applyNumberFormat="1" applyFont="1" applyFill="1" applyBorder="1" applyAlignment="1">
      <alignment horizontal="center" vertical="center"/>
    </xf>
    <xf numFmtId="165" fontId="49" fillId="9" borderId="24" xfId="0" applyNumberFormat="1" applyFont="1" applyFill="1" applyBorder="1" applyAlignment="1">
      <alignment horizontal="center" vertical="center"/>
    </xf>
    <xf numFmtId="1" fontId="47" fillId="9" borderId="24" xfId="0" applyNumberFormat="1" applyFont="1" applyFill="1" applyBorder="1" applyAlignment="1">
      <alignment horizontal="center" vertical="center"/>
    </xf>
    <xf numFmtId="1" fontId="47" fillId="9" borderId="25" xfId="0" applyNumberFormat="1" applyFont="1" applyFill="1" applyBorder="1" applyAlignment="1">
      <alignment horizontal="center" vertical="center"/>
    </xf>
    <xf numFmtId="165" fontId="49" fillId="5" borderId="23" xfId="0" applyNumberFormat="1" applyFont="1" applyFill="1" applyBorder="1" applyAlignment="1">
      <alignment horizontal="center" vertical="center"/>
    </xf>
    <xf numFmtId="165" fontId="49" fillId="5" borderId="24" xfId="0" applyNumberFormat="1" applyFont="1" applyFill="1" applyBorder="1" applyAlignment="1">
      <alignment horizontal="center" vertical="center"/>
    </xf>
    <xf numFmtId="1" fontId="47" fillId="5" borderId="24" xfId="0" applyNumberFormat="1" applyFont="1" applyFill="1" applyBorder="1" applyAlignment="1">
      <alignment horizontal="center" vertical="center"/>
    </xf>
    <xf numFmtId="1" fontId="47" fillId="5" borderId="2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165" fontId="49" fillId="3" borderId="23" xfId="0" applyNumberFormat="1" applyFont="1" applyFill="1" applyBorder="1" applyAlignment="1">
      <alignment horizontal="center" vertical="center"/>
    </xf>
    <xf numFmtId="165" fontId="49" fillId="3" borderId="24" xfId="0" applyNumberFormat="1" applyFont="1" applyFill="1" applyBorder="1" applyAlignment="1">
      <alignment horizontal="center" vertical="center"/>
    </xf>
    <xf numFmtId="1" fontId="47" fillId="3" borderId="24" xfId="0" applyNumberFormat="1" applyFont="1" applyFill="1" applyBorder="1" applyAlignment="1">
      <alignment horizontal="center" vertical="center"/>
    </xf>
    <xf numFmtId="1" fontId="47" fillId="3" borderId="2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textRotation="90" wrapText="1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10" fillId="0" borderId="10" xfId="0" applyFont="1" applyBorder="1" applyAlignment="1">
      <alignment horizontal="left" vertical="center"/>
    </xf>
    <xf numFmtId="1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left"/>
    </xf>
    <xf numFmtId="165" fontId="6" fillId="0" borderId="20" xfId="0" applyNumberFormat="1" applyFont="1" applyBorder="1" applyAlignment="1">
      <alignment horizontal="center" vertical="center" textRotation="90" wrapText="1"/>
    </xf>
    <xf numFmtId="165" fontId="6" fillId="0" borderId="22" xfId="0" applyNumberFormat="1" applyFont="1" applyBorder="1" applyAlignment="1">
      <alignment horizontal="center" vertical="center" textRotation="90" wrapText="1"/>
    </xf>
    <xf numFmtId="0" fontId="42" fillId="0" borderId="12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center" vertical="center" wrapText="1"/>
    </xf>
    <xf numFmtId="0" fontId="0" fillId="26" borderId="13" xfId="0" applyFill="1" applyBorder="1" applyAlignment="1">
      <alignment horizontal="center"/>
    </xf>
    <xf numFmtId="165" fontId="6" fillId="0" borderId="29" xfId="0" applyNumberFormat="1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20" borderId="13" xfId="0" applyFill="1" applyBorder="1" applyAlignment="1">
      <alignment horizontal="center"/>
    </xf>
    <xf numFmtId="0" fontId="57" fillId="0" borderId="12" xfId="0" applyFont="1" applyBorder="1" applyAlignment="1">
      <alignment horizontal="center" vertical="center"/>
    </xf>
    <xf numFmtId="0" fontId="57" fillId="0" borderId="14" xfId="0" applyFont="1" applyBorder="1" applyAlignment="1">
      <alignment horizontal="center" vertical="center"/>
    </xf>
    <xf numFmtId="0" fontId="57" fillId="0" borderId="17" xfId="0" applyFont="1" applyBorder="1" applyAlignment="1">
      <alignment horizontal="center" vertical="center"/>
    </xf>
    <xf numFmtId="0" fontId="57" fillId="0" borderId="19" xfId="0" applyFont="1" applyBorder="1" applyAlignment="1">
      <alignment horizontal="center" vertical="center"/>
    </xf>
    <xf numFmtId="0" fontId="0" fillId="18" borderId="13" xfId="0" applyFill="1" applyBorder="1" applyAlignment="1">
      <alignment horizontal="center"/>
    </xf>
    <xf numFmtId="165" fontId="6" fillId="0" borderId="28" xfId="0" applyNumberFormat="1" applyFont="1" applyBorder="1" applyAlignment="1">
      <alignment horizontal="center" vertical="center" textRotation="90" wrapText="1"/>
    </xf>
    <xf numFmtId="0" fontId="42" fillId="0" borderId="15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0" fillId="13" borderId="13" xfId="0" applyFill="1" applyBorder="1" applyAlignment="1">
      <alignment horizontal="center"/>
    </xf>
    <xf numFmtId="0" fontId="0" fillId="16" borderId="13" xfId="0" applyFill="1" applyBorder="1" applyAlignment="1">
      <alignment horizontal="center"/>
    </xf>
    <xf numFmtId="0" fontId="0" fillId="17" borderId="13" xfId="0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0" fontId="0" fillId="14" borderId="13" xfId="0" applyFill="1" applyBorder="1" applyAlignment="1">
      <alignment horizontal="center"/>
    </xf>
    <xf numFmtId="0" fontId="0" fillId="19" borderId="13" xfId="0" applyFill="1" applyBorder="1" applyAlignment="1">
      <alignment horizontal="center"/>
    </xf>
    <xf numFmtId="0" fontId="57" fillId="0" borderId="12" xfId="0" applyFont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57" fillId="0" borderId="19" xfId="0" applyFont="1" applyBorder="1" applyAlignment="1">
      <alignment horizontal="center" vertical="center" wrapText="1"/>
    </xf>
    <xf numFmtId="0" fontId="0" fillId="23" borderId="13" xfId="0" applyFill="1" applyBorder="1" applyAlignment="1">
      <alignment horizontal="center"/>
    </xf>
    <xf numFmtId="0" fontId="42" fillId="0" borderId="13" xfId="0" applyFont="1" applyBorder="1" applyAlignment="1">
      <alignment horizontal="center" vertical="center" wrapText="1"/>
    </xf>
    <xf numFmtId="0" fontId="0" fillId="21" borderId="13" xfId="0" applyFill="1" applyBorder="1" applyAlignment="1">
      <alignment horizontal="center"/>
    </xf>
    <xf numFmtId="0" fontId="0" fillId="22" borderId="13" xfId="0" applyFill="1" applyBorder="1" applyAlignment="1">
      <alignment horizontal="center"/>
    </xf>
    <xf numFmtId="0" fontId="0" fillId="24" borderId="13" xfId="0" applyFill="1" applyBorder="1" applyAlignment="1">
      <alignment horizontal="center"/>
    </xf>
    <xf numFmtId="0" fontId="0" fillId="25" borderId="13" xfId="0" applyFill="1" applyBorder="1" applyAlignment="1">
      <alignment horizontal="center"/>
    </xf>
    <xf numFmtId="0" fontId="0" fillId="28" borderId="13" xfId="0" applyFill="1" applyBorder="1" applyAlignment="1">
      <alignment horizontal="center"/>
    </xf>
    <xf numFmtId="165" fontId="6" fillId="0" borderId="23" xfId="0" applyNumberFormat="1" applyFont="1" applyBorder="1" applyAlignment="1">
      <alignment horizontal="center" vertical="center" textRotation="90" wrapText="1"/>
    </xf>
    <xf numFmtId="165" fontId="6" fillId="0" borderId="24" xfId="0" applyNumberFormat="1" applyFont="1" applyBorder="1" applyAlignment="1">
      <alignment horizontal="center" vertical="center" textRotation="90" wrapText="1"/>
    </xf>
    <xf numFmtId="0" fontId="42" fillId="0" borderId="12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2" fillId="0" borderId="17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165" fontId="6" fillId="0" borderId="21" xfId="0" applyNumberFormat="1" applyFont="1" applyBorder="1" applyAlignment="1">
      <alignment horizontal="center" vertical="center" textRotation="90" wrapText="1"/>
    </xf>
    <xf numFmtId="165" fontId="6" fillId="0" borderId="25" xfId="0" applyNumberFormat="1" applyFont="1" applyBorder="1" applyAlignment="1">
      <alignment horizontal="center" vertical="center" textRotation="90" wrapText="1"/>
    </xf>
    <xf numFmtId="0" fontId="10" fillId="0" borderId="0" xfId="0" applyFont="1" applyBorder="1" applyAlignment="1">
      <alignment horizontal="left" vertical="center"/>
    </xf>
    <xf numFmtId="0" fontId="0" fillId="27" borderId="13" xfId="0" applyFill="1" applyBorder="1" applyAlignment="1">
      <alignment horizontal="center"/>
    </xf>
    <xf numFmtId="0" fontId="0" fillId="0" borderId="13" xfId="0" applyFill="1" applyBorder="1" applyAlignment="1">
      <alignment horizontal="center"/>
    </xf>
  </cellXfs>
  <cellStyles count="1">
    <cellStyle name="Normale" xfId="0" builtinId="0"/>
  </cellStyles>
  <dxfs count="24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theme="1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theme="7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9" tint="-0.24994659260841701"/>
      </font>
    </dxf>
    <dxf>
      <font>
        <color rgb="FF00B050"/>
      </font>
    </dxf>
    <dxf>
      <font>
        <color theme="7" tint="-0.24994659260841701"/>
      </font>
    </dxf>
  </dxfs>
  <tableStyles count="0" defaultTableStyle="TableStyleMedium9" defaultPivotStyle="PivotStyleLight16"/>
  <colors>
    <mruColors>
      <color rgb="FFFF9900"/>
      <color rgb="FFFFFFCC"/>
      <color rgb="FFEAEAE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CK147"/>
  <sheetViews>
    <sheetView tabSelected="1" zoomScaleNormal="100" workbookViewId="0">
      <selection sqref="A1:AW1"/>
    </sheetView>
  </sheetViews>
  <sheetFormatPr defaultColWidth="2.81640625" defaultRowHeight="15" customHeight="1" outlineLevelCol="1" x14ac:dyDescent="0.35"/>
  <cols>
    <col min="1" max="1" width="1.453125" style="2" customWidth="1"/>
    <col min="2" max="48" width="3" style="2" customWidth="1"/>
    <col min="49" max="49" width="1.453125" style="2" customWidth="1"/>
    <col min="50" max="53" width="2.81640625" style="2"/>
    <col min="54" max="60" width="2.81640625" style="2" hidden="1" customWidth="1" outlineLevel="1"/>
    <col min="61" max="61" width="7" style="1" hidden="1" customWidth="1" outlineLevel="1"/>
    <col min="62" max="62" width="2.81640625" style="2" hidden="1" customWidth="1" outlineLevel="1"/>
    <col min="63" max="63" width="8.26953125" style="14" hidden="1" customWidth="1" outlineLevel="1"/>
    <col min="64" max="64" width="2.81640625" style="2" hidden="1" customWidth="1" outlineLevel="1"/>
    <col min="65" max="66" width="7.1796875" style="70" hidden="1" customWidth="1" outlineLevel="1"/>
    <col min="67" max="88" width="2.81640625" style="2" hidden="1" customWidth="1" outlineLevel="1"/>
    <col min="89" max="89" width="2.81640625" style="2" collapsed="1"/>
    <col min="90" max="16384" width="2.81640625" style="2"/>
  </cols>
  <sheetData>
    <row r="1" spans="1:87" ht="49" x14ac:dyDescent="0.35">
      <c r="A1" s="301" t="s">
        <v>436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BI1" s="14"/>
      <c r="BM1" s="181"/>
    </row>
    <row r="2" spans="1:87" ht="11.25" customHeight="1" thickBot="1" x14ac:dyDescent="0.4">
      <c r="BI2" s="14"/>
    </row>
    <row r="3" spans="1:87" ht="7.5" customHeight="1" thickBot="1" x14ac:dyDescent="0.4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7"/>
    </row>
    <row r="4" spans="1:87" ht="18.75" customHeight="1" x14ac:dyDescent="0.35">
      <c r="A4" s="28"/>
      <c r="B4" s="361" t="s">
        <v>437</v>
      </c>
      <c r="C4" s="361"/>
      <c r="D4" s="361"/>
      <c r="E4" s="361"/>
      <c r="F4" s="361"/>
      <c r="G4" s="361"/>
      <c r="H4" s="361"/>
      <c r="I4" s="361"/>
      <c r="J4" s="362"/>
      <c r="K4" s="309" t="s">
        <v>437</v>
      </c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1"/>
      <c r="X4" s="363" t="s">
        <v>183</v>
      </c>
      <c r="Y4" s="364"/>
      <c r="Z4" s="365"/>
      <c r="AA4" s="312" t="s">
        <v>435</v>
      </c>
      <c r="AB4" s="313"/>
      <c r="AC4" s="313"/>
      <c r="AD4" s="313"/>
      <c r="AE4" s="313"/>
      <c r="AF4" s="313"/>
      <c r="AG4" s="314"/>
      <c r="AH4" s="22"/>
      <c r="AI4" s="379"/>
      <c r="AJ4" s="380"/>
      <c r="AK4" s="380"/>
      <c r="AL4" s="380"/>
      <c r="AM4" s="380"/>
      <c r="AN4" s="380"/>
      <c r="AO4" s="380"/>
      <c r="AP4" s="380"/>
      <c r="AQ4" s="380"/>
      <c r="AR4" s="380"/>
      <c r="AS4" s="380"/>
      <c r="AT4" s="380"/>
      <c r="AU4" s="380"/>
      <c r="AV4" s="381"/>
      <c r="AW4" s="29"/>
    </row>
    <row r="5" spans="1:87" ht="3.75" customHeight="1" x14ac:dyDescent="0.35">
      <c r="A5" s="28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382"/>
      <c r="AJ5" s="383"/>
      <c r="AK5" s="383"/>
      <c r="AL5" s="383"/>
      <c r="AM5" s="383"/>
      <c r="AN5" s="383"/>
      <c r="AO5" s="383"/>
      <c r="AP5" s="383"/>
      <c r="AQ5" s="383"/>
      <c r="AR5" s="383"/>
      <c r="AS5" s="383"/>
      <c r="AT5" s="383"/>
      <c r="AU5" s="383"/>
      <c r="AV5" s="384"/>
      <c r="AW5" s="29"/>
    </row>
    <row r="6" spans="1:87" ht="15" customHeight="1" x14ac:dyDescent="0.35">
      <c r="A6" s="28"/>
      <c r="B6" s="228" t="s">
        <v>28</v>
      </c>
      <c r="C6" s="228"/>
      <c r="D6" s="224" t="s">
        <v>28</v>
      </c>
      <c r="E6" s="225"/>
      <c r="F6" s="225"/>
      <c r="G6" s="225"/>
      <c r="H6" s="225"/>
      <c r="I6" s="225"/>
      <c r="J6" s="226"/>
      <c r="K6" s="227" t="s">
        <v>334</v>
      </c>
      <c r="L6" s="228"/>
      <c r="M6" s="228"/>
      <c r="N6" s="228"/>
      <c r="O6" s="224" t="s">
        <v>334</v>
      </c>
      <c r="P6" s="225"/>
      <c r="Q6" s="225"/>
      <c r="R6" s="225"/>
      <c r="S6" s="225"/>
      <c r="T6" s="226"/>
      <c r="U6" s="395" t="s">
        <v>360</v>
      </c>
      <c r="V6" s="395"/>
      <c r="W6" s="146">
        <f>IF(D6="Asura",3,4)</f>
        <v>4</v>
      </c>
      <c r="X6" s="228" t="s">
        <v>174</v>
      </c>
      <c r="Y6" s="315"/>
      <c r="Z6" s="297" t="s">
        <v>335</v>
      </c>
      <c r="AA6" s="298"/>
      <c r="AB6" s="299"/>
      <c r="AC6" s="227" t="s">
        <v>175</v>
      </c>
      <c r="AD6" s="315"/>
      <c r="AE6" s="297">
        <v>100</v>
      </c>
      <c r="AF6" s="298"/>
      <c r="AG6" s="299"/>
      <c r="AH6" s="22"/>
      <c r="AI6" s="382"/>
      <c r="AJ6" s="383"/>
      <c r="AK6" s="383"/>
      <c r="AL6" s="383"/>
      <c r="AM6" s="383"/>
      <c r="AN6" s="383"/>
      <c r="AO6" s="383"/>
      <c r="AP6" s="383"/>
      <c r="AQ6" s="383"/>
      <c r="AR6" s="383"/>
      <c r="AS6" s="383"/>
      <c r="AT6" s="383"/>
      <c r="AU6" s="383"/>
      <c r="AV6" s="384"/>
      <c r="AW6" s="29"/>
    </row>
    <row r="7" spans="1:87" ht="3.75" customHeight="1" x14ac:dyDescent="0.35">
      <c r="A7" s="28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382"/>
      <c r="AJ7" s="383"/>
      <c r="AK7" s="383"/>
      <c r="AL7" s="383"/>
      <c r="AM7" s="383"/>
      <c r="AN7" s="383"/>
      <c r="AO7" s="383"/>
      <c r="AP7" s="383"/>
      <c r="AQ7" s="383"/>
      <c r="AR7" s="383"/>
      <c r="AS7" s="383"/>
      <c r="AT7" s="383"/>
      <c r="AU7" s="383"/>
      <c r="AV7" s="384"/>
      <c r="AW7" s="29"/>
    </row>
    <row r="8" spans="1:87" ht="15" customHeight="1" x14ac:dyDescent="0.35">
      <c r="A8" s="28"/>
      <c r="B8" s="228" t="s">
        <v>176</v>
      </c>
      <c r="C8" s="228"/>
      <c r="D8" s="315"/>
      <c r="E8" s="297">
        <v>200</v>
      </c>
      <c r="F8" s="299"/>
      <c r="G8" s="358" t="s">
        <v>177</v>
      </c>
      <c r="H8" s="358"/>
      <c r="I8" s="307" t="s">
        <v>178</v>
      </c>
      <c r="J8" s="308"/>
      <c r="K8" s="297">
        <v>100</v>
      </c>
      <c r="L8" s="299"/>
      <c r="M8" s="358" t="s">
        <v>179</v>
      </c>
      <c r="N8" s="358"/>
      <c r="O8" s="228" t="s">
        <v>180</v>
      </c>
      <c r="P8" s="315"/>
      <c r="Q8" s="224" t="s">
        <v>336</v>
      </c>
      <c r="R8" s="225"/>
      <c r="S8" s="225"/>
      <c r="T8" s="226"/>
      <c r="U8" s="227" t="s">
        <v>181</v>
      </c>
      <c r="V8" s="228"/>
      <c r="W8" s="315"/>
      <c r="X8" s="224" t="s">
        <v>336</v>
      </c>
      <c r="Y8" s="225"/>
      <c r="Z8" s="225"/>
      <c r="AA8" s="226"/>
      <c r="AB8" s="227" t="s">
        <v>182</v>
      </c>
      <c r="AC8" s="315"/>
      <c r="AD8" s="224" t="s">
        <v>336</v>
      </c>
      <c r="AE8" s="225"/>
      <c r="AF8" s="225"/>
      <c r="AG8" s="226"/>
      <c r="AH8" s="22"/>
      <c r="AI8" s="382"/>
      <c r="AJ8" s="383"/>
      <c r="AK8" s="383"/>
      <c r="AL8" s="383"/>
      <c r="AM8" s="383"/>
      <c r="AN8" s="383"/>
      <c r="AO8" s="383"/>
      <c r="AP8" s="383"/>
      <c r="AQ8" s="383"/>
      <c r="AR8" s="383"/>
      <c r="AS8" s="383"/>
      <c r="AT8" s="383"/>
      <c r="AU8" s="383"/>
      <c r="AV8" s="384"/>
      <c r="AW8" s="29"/>
      <c r="BE8" s="18"/>
      <c r="BF8" s="18"/>
      <c r="BG8" s="18"/>
    </row>
    <row r="9" spans="1:87" ht="3.75" customHeight="1" x14ac:dyDescent="0.35">
      <c r="A9" s="28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382"/>
      <c r="AJ9" s="383"/>
      <c r="AK9" s="383"/>
      <c r="AL9" s="383"/>
      <c r="AM9" s="383"/>
      <c r="AN9" s="383"/>
      <c r="AO9" s="383"/>
      <c r="AP9" s="383"/>
      <c r="AQ9" s="383"/>
      <c r="AR9" s="383"/>
      <c r="AS9" s="383"/>
      <c r="AT9" s="383"/>
      <c r="AU9" s="383"/>
      <c r="AV9" s="384"/>
      <c r="AW9" s="29"/>
    </row>
    <row r="10" spans="1:87" ht="15" customHeight="1" x14ac:dyDescent="0.35">
      <c r="A10" s="28"/>
      <c r="B10" s="228" t="s">
        <v>361</v>
      </c>
      <c r="C10" s="228"/>
      <c r="D10" s="315"/>
      <c r="E10" s="224" t="s">
        <v>468</v>
      </c>
      <c r="F10" s="225"/>
      <c r="G10" s="225"/>
      <c r="H10" s="225"/>
      <c r="I10" s="225"/>
      <c r="J10" s="225"/>
      <c r="K10" s="225"/>
      <c r="L10" s="225"/>
      <c r="M10" s="225"/>
      <c r="N10" s="226"/>
      <c r="O10" s="227" t="s">
        <v>431</v>
      </c>
      <c r="P10" s="228"/>
      <c r="Q10" s="228"/>
      <c r="R10" s="228"/>
      <c r="S10" s="228"/>
      <c r="T10" s="315"/>
      <c r="U10" s="224" t="s">
        <v>431</v>
      </c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6"/>
      <c r="AH10" s="22"/>
      <c r="AI10" s="382"/>
      <c r="AJ10" s="383"/>
      <c r="AK10" s="383"/>
      <c r="AL10" s="383"/>
      <c r="AM10" s="383"/>
      <c r="AN10" s="383"/>
      <c r="AO10" s="383"/>
      <c r="AP10" s="383"/>
      <c r="AQ10" s="383"/>
      <c r="AR10" s="383"/>
      <c r="AS10" s="383"/>
      <c r="AT10" s="383"/>
      <c r="AU10" s="383"/>
      <c r="AV10" s="384"/>
      <c r="AW10" s="29"/>
    </row>
    <row r="11" spans="1:87" ht="3.75" customHeight="1" x14ac:dyDescent="0.35">
      <c r="A11" s="28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382"/>
      <c r="AJ11" s="383"/>
      <c r="AK11" s="383"/>
      <c r="AL11" s="383"/>
      <c r="AM11" s="383"/>
      <c r="AN11" s="383"/>
      <c r="AO11" s="383"/>
      <c r="AP11" s="383"/>
      <c r="AQ11" s="383"/>
      <c r="AR11" s="383"/>
      <c r="AS11" s="383"/>
      <c r="AT11" s="383"/>
      <c r="AU11" s="383"/>
      <c r="AV11" s="384"/>
      <c r="AW11" s="29"/>
    </row>
    <row r="12" spans="1:87" ht="15" customHeight="1" x14ac:dyDescent="0.35">
      <c r="A12" s="28"/>
      <c r="B12" s="228" t="s">
        <v>29</v>
      </c>
      <c r="C12" s="315"/>
      <c r="D12" s="224" t="s">
        <v>29</v>
      </c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6"/>
      <c r="Q12" s="227" t="s">
        <v>33</v>
      </c>
      <c r="R12" s="228"/>
      <c r="S12" s="228"/>
      <c r="T12" s="224" t="s">
        <v>551</v>
      </c>
      <c r="U12" s="225"/>
      <c r="V12" s="225"/>
      <c r="W12" s="225"/>
      <c r="X12" s="225"/>
      <c r="Y12" s="225"/>
      <c r="Z12" s="225"/>
      <c r="AA12" s="225"/>
      <c r="AB12" s="226"/>
      <c r="AC12" s="227" t="s">
        <v>201</v>
      </c>
      <c r="AD12" s="228"/>
      <c r="AE12" s="297" t="s">
        <v>337</v>
      </c>
      <c r="AF12" s="298"/>
      <c r="AG12" s="299"/>
      <c r="AH12" s="22"/>
      <c r="AI12" s="382"/>
      <c r="AJ12" s="383"/>
      <c r="AK12" s="383"/>
      <c r="AL12" s="383"/>
      <c r="AM12" s="383"/>
      <c r="AN12" s="383"/>
      <c r="AO12" s="383"/>
      <c r="AP12" s="383"/>
      <c r="AQ12" s="383"/>
      <c r="AR12" s="383"/>
      <c r="AS12" s="383"/>
      <c r="AT12" s="383"/>
      <c r="AU12" s="383"/>
      <c r="AV12" s="384"/>
      <c r="AW12" s="29"/>
      <c r="BM12" s="360" t="s">
        <v>232</v>
      </c>
      <c r="BN12" s="360"/>
      <c r="BT12" s="218" t="s">
        <v>429</v>
      </c>
      <c r="BU12" s="218"/>
      <c r="BV12" s="218"/>
      <c r="BW12" s="218"/>
      <c r="BX12" s="218"/>
      <c r="BY12" s="218"/>
      <c r="BZ12" s="218"/>
      <c r="CC12" s="218" t="s">
        <v>683</v>
      </c>
      <c r="CD12" s="218"/>
      <c r="CE12" s="218"/>
      <c r="CF12" s="218"/>
      <c r="CG12" s="218"/>
      <c r="CH12" s="218"/>
      <c r="CI12" s="218"/>
    </row>
    <row r="13" spans="1:87" ht="7.5" customHeight="1" x14ac:dyDescent="0.35">
      <c r="A13" s="28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382"/>
      <c r="AJ13" s="383"/>
      <c r="AK13" s="383"/>
      <c r="AL13" s="383"/>
      <c r="AM13" s="383"/>
      <c r="AN13" s="383"/>
      <c r="AO13" s="383"/>
      <c r="AP13" s="383"/>
      <c r="AQ13" s="383"/>
      <c r="AR13" s="383"/>
      <c r="AS13" s="383"/>
      <c r="AT13" s="383"/>
      <c r="AU13" s="383"/>
      <c r="AV13" s="384"/>
      <c r="AW13" s="29"/>
    </row>
    <row r="14" spans="1:87" ht="15" customHeight="1" x14ac:dyDescent="0.35">
      <c r="A14" s="28"/>
      <c r="B14" s="228" t="s">
        <v>184</v>
      </c>
      <c r="C14" s="228"/>
      <c r="D14" s="228"/>
      <c r="E14" s="228"/>
      <c r="F14" s="370" t="s">
        <v>469</v>
      </c>
      <c r="G14" s="371"/>
      <c r="H14" s="371"/>
      <c r="I14" s="371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371"/>
      <c r="AC14" s="371"/>
      <c r="AD14" s="371"/>
      <c r="AE14" s="371"/>
      <c r="AF14" s="371"/>
      <c r="AG14" s="372"/>
      <c r="AH14" s="22"/>
      <c r="AI14" s="382"/>
      <c r="AJ14" s="383"/>
      <c r="AK14" s="383"/>
      <c r="AL14" s="383"/>
      <c r="AM14" s="383"/>
      <c r="AN14" s="383"/>
      <c r="AO14" s="383"/>
      <c r="AP14" s="383"/>
      <c r="AQ14" s="383"/>
      <c r="AR14" s="383"/>
      <c r="AS14" s="383"/>
      <c r="AT14" s="383"/>
      <c r="AU14" s="383"/>
      <c r="AV14" s="384"/>
      <c r="AW14" s="29"/>
      <c r="BM14" s="69">
        <v>1</v>
      </c>
      <c r="BN14" s="69">
        <v>1000</v>
      </c>
      <c r="BT14" s="140"/>
      <c r="BU14" s="217" t="s">
        <v>409</v>
      </c>
      <c r="BV14" s="217" t="s">
        <v>411</v>
      </c>
      <c r="BW14" s="217" t="s">
        <v>425</v>
      </c>
      <c r="BX14" s="217" t="s">
        <v>426</v>
      </c>
      <c r="BY14" s="217" t="s">
        <v>427</v>
      </c>
      <c r="BZ14" s="217" t="s">
        <v>428</v>
      </c>
      <c r="CC14" s="70" t="s">
        <v>560</v>
      </c>
      <c r="CH14" s="212">
        <f>IF(ISERROR(CI14)=TRUE,0,1)</f>
        <v>0</v>
      </c>
      <c r="CI14" s="211" t="e">
        <f>IF(VLOOKUP("Barriera magica",Abilità!C216:K228,1,FALSE)="Barriera magica",1,0)</f>
        <v>#N/A</v>
      </c>
    </row>
    <row r="15" spans="1:87" ht="15" customHeight="1" x14ac:dyDescent="0.35">
      <c r="A15" s="28"/>
      <c r="B15" s="39"/>
      <c r="C15" s="22"/>
      <c r="D15" s="22"/>
      <c r="E15" s="22"/>
      <c r="F15" s="373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4"/>
      <c r="R15" s="374"/>
      <c r="S15" s="374"/>
      <c r="T15" s="374"/>
      <c r="U15" s="374"/>
      <c r="V15" s="374"/>
      <c r="W15" s="374"/>
      <c r="X15" s="374"/>
      <c r="Y15" s="374"/>
      <c r="Z15" s="374"/>
      <c r="AA15" s="374"/>
      <c r="AB15" s="374"/>
      <c r="AC15" s="374"/>
      <c r="AD15" s="374"/>
      <c r="AE15" s="374"/>
      <c r="AF15" s="374"/>
      <c r="AG15" s="375"/>
      <c r="AH15" s="22"/>
      <c r="AI15" s="382"/>
      <c r="AJ15" s="383"/>
      <c r="AK15" s="383"/>
      <c r="AL15" s="383"/>
      <c r="AM15" s="383"/>
      <c r="AN15" s="383"/>
      <c r="AO15" s="383"/>
      <c r="AP15" s="383"/>
      <c r="AQ15" s="383"/>
      <c r="AR15" s="383"/>
      <c r="AS15" s="383"/>
      <c r="AT15" s="383"/>
      <c r="AU15" s="383"/>
      <c r="AV15" s="384"/>
      <c r="AW15" s="29"/>
      <c r="BM15" s="69">
        <v>2</v>
      </c>
      <c r="BN15" s="69">
        <v>3000</v>
      </c>
      <c r="BT15" s="140"/>
      <c r="BU15" s="217"/>
      <c r="BV15" s="217"/>
      <c r="BW15" s="217"/>
      <c r="BX15" s="217"/>
      <c r="BY15" s="217"/>
      <c r="BZ15" s="217"/>
      <c r="CC15" s="70" t="s">
        <v>561</v>
      </c>
      <c r="CH15" s="212">
        <f>IF(ISERROR(CI15)=TRUE,0,1)</f>
        <v>0</v>
      </c>
      <c r="CI15" s="211" t="e">
        <f>IF(VLOOKUP("Barriera psichica",Abilità!C216:K228,1,FALSE)="Barriera psichica",1,0)</f>
        <v>#N/A</v>
      </c>
    </row>
    <row r="16" spans="1:87" ht="15" customHeight="1" x14ac:dyDescent="0.35">
      <c r="A16" s="28"/>
      <c r="B16" s="39"/>
      <c r="C16" s="22"/>
      <c r="D16" s="22"/>
      <c r="E16" s="22"/>
      <c r="F16" s="373"/>
      <c r="G16" s="374"/>
      <c r="H16" s="374"/>
      <c r="I16" s="374"/>
      <c r="J16" s="374"/>
      <c r="K16" s="374"/>
      <c r="L16" s="374"/>
      <c r="M16" s="374"/>
      <c r="N16" s="374"/>
      <c r="O16" s="374"/>
      <c r="P16" s="374"/>
      <c r="Q16" s="374"/>
      <c r="R16" s="374"/>
      <c r="S16" s="374"/>
      <c r="T16" s="374"/>
      <c r="U16" s="374"/>
      <c r="V16" s="374"/>
      <c r="W16" s="374"/>
      <c r="X16" s="374"/>
      <c r="Y16" s="374"/>
      <c r="Z16" s="374"/>
      <c r="AA16" s="374"/>
      <c r="AB16" s="374"/>
      <c r="AC16" s="374"/>
      <c r="AD16" s="374"/>
      <c r="AE16" s="374"/>
      <c r="AF16" s="374"/>
      <c r="AG16" s="375"/>
      <c r="AH16" s="22"/>
      <c r="AI16" s="382"/>
      <c r="AJ16" s="383"/>
      <c r="AK16" s="383"/>
      <c r="AL16" s="383"/>
      <c r="AM16" s="383"/>
      <c r="AN16" s="383"/>
      <c r="AO16" s="383"/>
      <c r="AP16" s="383"/>
      <c r="AQ16" s="383"/>
      <c r="AR16" s="383"/>
      <c r="AS16" s="383"/>
      <c r="AT16" s="383"/>
      <c r="AU16" s="383"/>
      <c r="AV16" s="384"/>
      <c r="AW16" s="29"/>
      <c r="BM16" s="69">
        <v>3</v>
      </c>
      <c r="BN16" s="69">
        <v>5000</v>
      </c>
      <c r="BT16" s="140"/>
      <c r="BU16" s="217"/>
      <c r="BV16" s="217"/>
      <c r="BW16" s="217"/>
      <c r="BX16" s="217"/>
      <c r="BY16" s="217"/>
      <c r="BZ16" s="217"/>
    </row>
    <row r="17" spans="1:87" ht="15" customHeight="1" x14ac:dyDescent="0.35">
      <c r="A17" s="28"/>
      <c r="B17" s="39"/>
      <c r="C17" s="22"/>
      <c r="D17" s="22"/>
      <c r="E17" s="22"/>
      <c r="F17" s="373"/>
      <c r="G17" s="374"/>
      <c r="H17" s="374"/>
      <c r="I17" s="374"/>
      <c r="J17" s="374"/>
      <c r="K17" s="374"/>
      <c r="L17" s="374"/>
      <c r="M17" s="374"/>
      <c r="N17" s="374"/>
      <c r="O17" s="374"/>
      <c r="P17" s="374"/>
      <c r="Q17" s="374"/>
      <c r="R17" s="374"/>
      <c r="S17" s="374"/>
      <c r="T17" s="374"/>
      <c r="U17" s="374"/>
      <c r="V17" s="374"/>
      <c r="W17" s="374"/>
      <c r="X17" s="374"/>
      <c r="Y17" s="374"/>
      <c r="Z17" s="374"/>
      <c r="AA17" s="374"/>
      <c r="AB17" s="374"/>
      <c r="AC17" s="374"/>
      <c r="AD17" s="374"/>
      <c r="AE17" s="374"/>
      <c r="AF17" s="374"/>
      <c r="AG17" s="375"/>
      <c r="AH17" s="22"/>
      <c r="AI17" s="382"/>
      <c r="AJ17" s="383"/>
      <c r="AK17" s="383"/>
      <c r="AL17" s="383"/>
      <c r="AM17" s="383"/>
      <c r="AN17" s="383"/>
      <c r="AO17" s="383"/>
      <c r="AP17" s="383"/>
      <c r="AQ17" s="383"/>
      <c r="AR17" s="383"/>
      <c r="AS17" s="383"/>
      <c r="AT17" s="383"/>
      <c r="AU17" s="383"/>
      <c r="AV17" s="384"/>
      <c r="AW17" s="29"/>
      <c r="BM17" s="69">
        <v>4</v>
      </c>
      <c r="BN17" s="69">
        <v>8000</v>
      </c>
      <c r="BT17" s="140">
        <v>1</v>
      </c>
      <c r="BU17" s="145">
        <v>6</v>
      </c>
      <c r="BV17" s="145">
        <v>-4</v>
      </c>
      <c r="BW17" s="145">
        <v>-4</v>
      </c>
      <c r="BX17" s="145">
        <v>2</v>
      </c>
      <c r="BY17" s="145">
        <v>3</v>
      </c>
      <c r="BZ17" s="145">
        <v>-3</v>
      </c>
    </row>
    <row r="18" spans="1:87" ht="15" customHeight="1" x14ac:dyDescent="0.35">
      <c r="A18" s="28"/>
      <c r="B18" s="39"/>
      <c r="C18" s="22"/>
      <c r="D18" s="22"/>
      <c r="E18" s="22"/>
      <c r="F18" s="376"/>
      <c r="G18" s="377"/>
      <c r="H18" s="377"/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377"/>
      <c r="Z18" s="377"/>
      <c r="AA18" s="377"/>
      <c r="AB18" s="377"/>
      <c r="AC18" s="377"/>
      <c r="AD18" s="377"/>
      <c r="AE18" s="377"/>
      <c r="AF18" s="377"/>
      <c r="AG18" s="378"/>
      <c r="AH18" s="22"/>
      <c r="AI18" s="382"/>
      <c r="AJ18" s="383"/>
      <c r="AK18" s="383"/>
      <c r="AL18" s="383"/>
      <c r="AM18" s="383"/>
      <c r="AN18" s="383"/>
      <c r="AO18" s="383"/>
      <c r="AP18" s="383"/>
      <c r="AQ18" s="383"/>
      <c r="AR18" s="383"/>
      <c r="AS18" s="383"/>
      <c r="AT18" s="383"/>
      <c r="AU18" s="383"/>
      <c r="AV18" s="384"/>
      <c r="AW18" s="29"/>
      <c r="BI18" s="388" t="s">
        <v>185</v>
      </c>
      <c r="BK18" s="388" t="s">
        <v>197</v>
      </c>
      <c r="BM18" s="69">
        <v>5</v>
      </c>
      <c r="BN18" s="69">
        <v>12000</v>
      </c>
      <c r="BT18" s="140">
        <v>2</v>
      </c>
      <c r="BU18" s="145">
        <v>3</v>
      </c>
      <c r="BV18" s="145">
        <v>-2</v>
      </c>
      <c r="BW18" s="145">
        <v>-2</v>
      </c>
      <c r="BX18" s="145">
        <v>1</v>
      </c>
      <c r="BY18" s="145">
        <v>1</v>
      </c>
      <c r="BZ18" s="145">
        <v>-1</v>
      </c>
    </row>
    <row r="19" spans="1:87" ht="7.5" customHeight="1" x14ac:dyDescent="0.35">
      <c r="A19" s="28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382"/>
      <c r="AJ19" s="383"/>
      <c r="AK19" s="383"/>
      <c r="AL19" s="383"/>
      <c r="AM19" s="383"/>
      <c r="AN19" s="383"/>
      <c r="AO19" s="383"/>
      <c r="AP19" s="383"/>
      <c r="AQ19" s="383"/>
      <c r="AR19" s="383"/>
      <c r="AS19" s="383"/>
      <c r="AT19" s="383"/>
      <c r="AU19" s="383"/>
      <c r="AV19" s="384"/>
      <c r="AW19" s="29"/>
      <c r="BI19" s="388"/>
      <c r="BK19" s="388"/>
      <c r="BM19" s="69">
        <v>6</v>
      </c>
      <c r="BN19" s="69">
        <v>16500</v>
      </c>
      <c r="BT19" s="140">
        <v>3</v>
      </c>
      <c r="BU19" s="145">
        <v>1</v>
      </c>
      <c r="BV19" s="145">
        <v>-1</v>
      </c>
      <c r="BW19" s="145">
        <v>-1</v>
      </c>
      <c r="BX19" s="145">
        <v>0</v>
      </c>
      <c r="BY19" s="145">
        <v>0</v>
      </c>
      <c r="BZ19" s="145">
        <v>0</v>
      </c>
    </row>
    <row r="20" spans="1:87" ht="15.75" customHeight="1" x14ac:dyDescent="0.35">
      <c r="A20" s="28"/>
      <c r="B20" s="352" t="s">
        <v>199</v>
      </c>
      <c r="C20" s="352"/>
      <c r="D20" s="352"/>
      <c r="E20" s="352"/>
      <c r="F20" s="368">
        <f>LOOKUP(N20,BN14:BN33,BM14:BM33)</f>
        <v>1</v>
      </c>
      <c r="G20" s="368"/>
      <c r="H20" s="368"/>
      <c r="I20" s="368"/>
      <c r="J20" s="353" t="s">
        <v>192</v>
      </c>
      <c r="K20" s="353"/>
      <c r="L20" s="353"/>
      <c r="M20" s="353"/>
      <c r="N20" s="369">
        <v>1000</v>
      </c>
      <c r="O20" s="369"/>
      <c r="P20" s="369"/>
      <c r="Q20" s="369"/>
      <c r="R20" s="22"/>
      <c r="S20" s="353" t="s">
        <v>193</v>
      </c>
      <c r="T20" s="353"/>
      <c r="U20" s="353"/>
      <c r="V20" s="353"/>
      <c r="W20" s="359">
        <f>M36+M44+FLOOR((M36+M44)/8,1)*FLOOR(F20/4,1)+AI69+CJ44</f>
        <v>20</v>
      </c>
      <c r="X20" s="359"/>
      <c r="Y20" s="281">
        <v>0</v>
      </c>
      <c r="Z20" s="281"/>
      <c r="AA20" s="353" t="s">
        <v>12</v>
      </c>
      <c r="AB20" s="353"/>
      <c r="AC20" s="353"/>
      <c r="AD20" s="354"/>
      <c r="AE20" s="304">
        <f>Equipaggiamento!BA3+Equipaggiamento!AT3+Y71+AI71</f>
        <v>14</v>
      </c>
      <c r="AF20" s="305"/>
      <c r="AG20" s="306"/>
      <c r="AH20" s="22"/>
      <c r="AI20" s="382"/>
      <c r="AJ20" s="383"/>
      <c r="AK20" s="383"/>
      <c r="AL20" s="383"/>
      <c r="AM20" s="383"/>
      <c r="AN20" s="383"/>
      <c r="AO20" s="383"/>
      <c r="AP20" s="383"/>
      <c r="AQ20" s="383"/>
      <c r="AR20" s="383"/>
      <c r="AS20" s="383"/>
      <c r="AT20" s="383"/>
      <c r="AU20" s="383"/>
      <c r="AV20" s="384"/>
      <c r="AW20" s="29"/>
      <c r="BI20" s="388"/>
      <c r="BK20" s="388"/>
      <c r="BM20" s="69">
        <v>7</v>
      </c>
      <c r="BN20" s="69">
        <v>21500</v>
      </c>
      <c r="BT20" s="140">
        <v>4</v>
      </c>
      <c r="BU20" s="145">
        <v>0</v>
      </c>
      <c r="BV20" s="145">
        <v>0</v>
      </c>
      <c r="BW20" s="145">
        <v>0</v>
      </c>
      <c r="BX20" s="145">
        <v>0</v>
      </c>
      <c r="BY20" s="145">
        <v>0</v>
      </c>
      <c r="BZ20" s="145">
        <v>0</v>
      </c>
    </row>
    <row r="21" spans="1:87" ht="15.75" customHeight="1" x14ac:dyDescent="0.35">
      <c r="A21" s="28"/>
      <c r="B21" s="352"/>
      <c r="C21" s="352"/>
      <c r="D21" s="352"/>
      <c r="E21" s="352"/>
      <c r="F21" s="368"/>
      <c r="G21" s="368"/>
      <c r="H21" s="368"/>
      <c r="I21" s="368"/>
      <c r="J21" s="353"/>
      <c r="K21" s="353"/>
      <c r="L21" s="353"/>
      <c r="M21" s="353"/>
      <c r="N21" s="369"/>
      <c r="O21" s="369"/>
      <c r="P21" s="369"/>
      <c r="Q21" s="369"/>
      <c r="R21" s="22"/>
      <c r="S21" s="353"/>
      <c r="T21" s="353"/>
      <c r="U21" s="353"/>
      <c r="V21" s="353"/>
      <c r="W21" s="359"/>
      <c r="X21" s="359"/>
      <c r="Y21" s="281"/>
      <c r="Z21" s="281"/>
      <c r="AA21" s="353" t="s">
        <v>221</v>
      </c>
      <c r="AB21" s="353"/>
      <c r="AC21" s="353"/>
      <c r="AD21" s="354"/>
      <c r="AE21" s="355">
        <f>W20/AE20</f>
        <v>1.4285714285714286</v>
      </c>
      <c r="AF21" s="356"/>
      <c r="AG21" s="357"/>
      <c r="AH21" s="22"/>
      <c r="AI21" s="382"/>
      <c r="AJ21" s="383"/>
      <c r="AK21" s="383"/>
      <c r="AL21" s="383"/>
      <c r="AM21" s="383"/>
      <c r="AN21" s="383"/>
      <c r="AO21" s="383"/>
      <c r="AP21" s="383"/>
      <c r="AQ21" s="383"/>
      <c r="AR21" s="383"/>
      <c r="AS21" s="383"/>
      <c r="AT21" s="383"/>
      <c r="AU21" s="383"/>
      <c r="AV21" s="384"/>
      <c r="AW21" s="29"/>
      <c r="BI21" s="388"/>
      <c r="BK21" s="388"/>
      <c r="BM21" s="69">
        <v>8</v>
      </c>
      <c r="BN21" s="69">
        <v>27000</v>
      </c>
      <c r="BT21" s="140">
        <v>5</v>
      </c>
      <c r="BU21" s="145">
        <v>-1</v>
      </c>
      <c r="BV21" s="145">
        <v>1</v>
      </c>
      <c r="BW21" s="145">
        <v>1</v>
      </c>
      <c r="BX21" s="145">
        <v>0</v>
      </c>
      <c r="BY21" s="145">
        <v>-1</v>
      </c>
      <c r="BZ21" s="145">
        <v>1</v>
      </c>
    </row>
    <row r="22" spans="1:87" ht="3.75" customHeight="1" x14ac:dyDescent="0.35">
      <c r="A22" s="28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382"/>
      <c r="AJ22" s="383"/>
      <c r="AK22" s="383"/>
      <c r="AL22" s="383"/>
      <c r="AM22" s="383"/>
      <c r="AN22" s="383"/>
      <c r="AO22" s="383"/>
      <c r="AP22" s="383"/>
      <c r="AQ22" s="383"/>
      <c r="AR22" s="383"/>
      <c r="AS22" s="383"/>
      <c r="AT22" s="383"/>
      <c r="AU22" s="383"/>
      <c r="AV22" s="384"/>
      <c r="AW22" s="29"/>
      <c r="BI22" s="388"/>
      <c r="BK22" s="388"/>
      <c r="BM22" s="69">
        <v>9</v>
      </c>
      <c r="BN22" s="69">
        <v>33000</v>
      </c>
      <c r="BT22" s="140">
        <v>6</v>
      </c>
      <c r="BU22" s="145">
        <v>-3</v>
      </c>
      <c r="BV22" s="145">
        <v>2</v>
      </c>
      <c r="BW22" s="145">
        <v>3</v>
      </c>
      <c r="BX22" s="145">
        <v>-1</v>
      </c>
      <c r="BY22" s="145">
        <v>-2</v>
      </c>
      <c r="BZ22" s="145">
        <v>2</v>
      </c>
    </row>
    <row r="23" spans="1:87" ht="17.25" customHeight="1" thickBot="1" x14ac:dyDescent="0.4">
      <c r="A23" s="28"/>
      <c r="B23" s="340" t="s">
        <v>194</v>
      </c>
      <c r="C23" s="340"/>
      <c r="D23" s="340"/>
      <c r="E23" s="340"/>
      <c r="F23" s="341">
        <f>(M32+M40+M46)*2+SUM(BK32,BK40,BK46)+AO67</f>
        <v>60</v>
      </c>
      <c r="G23" s="341"/>
      <c r="H23" s="289">
        <v>0</v>
      </c>
      <c r="I23" s="289"/>
      <c r="J23" s="340" t="s">
        <v>195</v>
      </c>
      <c r="K23" s="340"/>
      <c r="L23" s="340"/>
      <c r="M23" s="340"/>
      <c r="N23" s="341">
        <f>M50*4+M50*FLOOR(F20/4,1)+AO69</f>
        <v>40</v>
      </c>
      <c r="O23" s="341"/>
      <c r="P23" s="366">
        <v>0</v>
      </c>
      <c r="Q23" s="367"/>
      <c r="R23" s="22"/>
      <c r="S23" s="340" t="s">
        <v>434</v>
      </c>
      <c r="T23" s="340"/>
      <c r="U23" s="340"/>
      <c r="V23" s="340"/>
      <c r="W23" s="341">
        <f>M52*4+M52*FLOOR(F20/4,1)+AO71</f>
        <v>40</v>
      </c>
      <c r="X23" s="341"/>
      <c r="Y23" s="289">
        <v>0</v>
      </c>
      <c r="Z23" s="289"/>
      <c r="AA23" s="340" t="s">
        <v>196</v>
      </c>
      <c r="AB23" s="340"/>
      <c r="AC23" s="340"/>
      <c r="AD23" s="340"/>
      <c r="AE23" s="304">
        <f>M36+BP50</f>
        <v>10</v>
      </c>
      <c r="AF23" s="305"/>
      <c r="AG23" s="306"/>
      <c r="AH23" s="22"/>
      <c r="AI23" s="385"/>
      <c r="AJ23" s="386"/>
      <c r="AK23" s="386"/>
      <c r="AL23" s="386"/>
      <c r="AM23" s="386"/>
      <c r="AN23" s="386"/>
      <c r="AO23" s="386"/>
      <c r="AP23" s="386"/>
      <c r="AQ23" s="386"/>
      <c r="AR23" s="386"/>
      <c r="AS23" s="386"/>
      <c r="AT23" s="386"/>
      <c r="AU23" s="386"/>
      <c r="AV23" s="387"/>
      <c r="AW23" s="29"/>
      <c r="BI23" s="388"/>
      <c r="BK23" s="388"/>
      <c r="BM23" s="69">
        <v>10</v>
      </c>
      <c r="BN23" s="69">
        <v>40000</v>
      </c>
      <c r="BT23" s="140">
        <v>7</v>
      </c>
      <c r="BU23" s="145">
        <v>-6</v>
      </c>
      <c r="BV23" s="145">
        <v>4</v>
      </c>
      <c r="BW23" s="145">
        <v>6</v>
      </c>
      <c r="BX23" s="145">
        <v>-1</v>
      </c>
      <c r="BY23" s="145">
        <v>-4</v>
      </c>
      <c r="BZ23" s="145">
        <v>4</v>
      </c>
    </row>
    <row r="24" spans="1:87" ht="7.5" customHeight="1" thickBot="1" x14ac:dyDescent="0.4">
      <c r="A24" s="36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8"/>
      <c r="BI24" s="388"/>
      <c r="BK24" s="388"/>
      <c r="BM24" s="69">
        <v>11</v>
      </c>
      <c r="BN24" s="69">
        <v>48000</v>
      </c>
      <c r="BT24" s="140">
        <v>8</v>
      </c>
      <c r="BU24" s="145">
        <v>-9</v>
      </c>
      <c r="BV24" s="145">
        <v>6</v>
      </c>
      <c r="BW24" s="145">
        <v>9</v>
      </c>
      <c r="BX24" s="145">
        <v>-2</v>
      </c>
      <c r="BY24" s="145">
        <v>-7</v>
      </c>
      <c r="BZ24" s="145">
        <v>6</v>
      </c>
    </row>
    <row r="25" spans="1:87" ht="11.25" customHeight="1" thickBot="1" x14ac:dyDescent="0.4">
      <c r="BI25" s="388"/>
      <c r="BK25" s="388"/>
      <c r="BM25" s="69">
        <v>12</v>
      </c>
      <c r="BN25" s="69">
        <v>57000</v>
      </c>
      <c r="BT25" s="140">
        <v>9</v>
      </c>
      <c r="BU25" s="145">
        <v>-12</v>
      </c>
      <c r="BV25" s="145">
        <v>8</v>
      </c>
      <c r="BW25" s="145">
        <v>12</v>
      </c>
      <c r="BX25" s="145">
        <v>-3</v>
      </c>
      <c r="BY25" s="145">
        <v>-10</v>
      </c>
      <c r="BZ25" s="145">
        <v>9</v>
      </c>
    </row>
    <row r="26" spans="1:87" ht="7.5" customHeight="1" x14ac:dyDescent="0.3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7"/>
      <c r="BI26" s="388"/>
      <c r="BK26" s="388"/>
      <c r="BM26" s="69">
        <v>13</v>
      </c>
      <c r="BN26" s="69">
        <v>67000</v>
      </c>
    </row>
    <row r="27" spans="1:87" ht="25" x14ac:dyDescent="0.35">
      <c r="A27" s="28"/>
      <c r="B27" s="350" t="s">
        <v>207</v>
      </c>
      <c r="C27" s="350"/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350"/>
      <c r="O27" s="350"/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50"/>
      <c r="AB27" s="350"/>
      <c r="AC27" s="350"/>
      <c r="AD27" s="350"/>
      <c r="AE27" s="22"/>
      <c r="AF27" s="22"/>
      <c r="AG27" s="22"/>
      <c r="AH27" s="350" t="s">
        <v>208</v>
      </c>
      <c r="AI27" s="350"/>
      <c r="AJ27" s="350"/>
      <c r="AK27" s="350"/>
      <c r="AL27" s="350"/>
      <c r="AM27" s="350"/>
      <c r="AN27" s="350"/>
      <c r="AO27" s="350"/>
      <c r="AP27" s="350"/>
      <c r="AQ27" s="350"/>
      <c r="AR27" s="350"/>
      <c r="AS27" s="350"/>
      <c r="AT27" s="350"/>
      <c r="AU27" s="350"/>
      <c r="AV27" s="350"/>
      <c r="AW27" s="29"/>
      <c r="BI27" s="388"/>
      <c r="BK27" s="388"/>
      <c r="BM27" s="69">
        <v>14</v>
      </c>
      <c r="BN27" s="69">
        <v>78000</v>
      </c>
    </row>
    <row r="28" spans="1:87" ht="3.75" customHeight="1" x14ac:dyDescent="0.35">
      <c r="A28" s="28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350"/>
      <c r="AI28" s="350"/>
      <c r="AJ28" s="350"/>
      <c r="AK28" s="350"/>
      <c r="AL28" s="350"/>
      <c r="AM28" s="350"/>
      <c r="AN28" s="350"/>
      <c r="AO28" s="350"/>
      <c r="AP28" s="350"/>
      <c r="AQ28" s="350"/>
      <c r="AR28" s="350"/>
      <c r="AS28" s="350"/>
      <c r="AT28" s="350"/>
      <c r="AU28" s="350"/>
      <c r="AV28" s="350"/>
      <c r="AW28" s="29"/>
      <c r="BI28" s="388"/>
      <c r="BK28" s="388"/>
      <c r="BM28" s="69">
        <v>15</v>
      </c>
      <c r="BN28" s="69">
        <v>90000</v>
      </c>
    </row>
    <row r="29" spans="1:87" ht="11.25" customHeight="1" x14ac:dyDescent="0.35">
      <c r="A29" s="28"/>
      <c r="B29" s="263" t="s">
        <v>0</v>
      </c>
      <c r="C29" s="263"/>
      <c r="D29" s="263"/>
      <c r="E29" s="263"/>
      <c r="F29" s="263"/>
      <c r="G29" s="263"/>
      <c r="H29" s="263"/>
      <c r="I29" s="23"/>
      <c r="J29" s="242" t="s">
        <v>342</v>
      </c>
      <c r="K29" s="242"/>
      <c r="L29" s="23"/>
      <c r="M29" s="242" t="s">
        <v>1</v>
      </c>
      <c r="N29" s="242"/>
      <c r="O29" s="242"/>
      <c r="P29" s="242"/>
      <c r="Q29" s="22"/>
      <c r="R29" s="239" t="s">
        <v>3</v>
      </c>
      <c r="S29" s="239"/>
      <c r="T29" s="239"/>
      <c r="U29" s="239"/>
      <c r="V29" s="22"/>
      <c r="W29" s="239" t="s">
        <v>2</v>
      </c>
      <c r="X29" s="242"/>
      <c r="Y29" s="239" t="s">
        <v>424</v>
      </c>
      <c r="Z29" s="242"/>
      <c r="AA29" s="242" t="s">
        <v>4</v>
      </c>
      <c r="AB29" s="242"/>
      <c r="AC29" s="242"/>
      <c r="AD29" s="242"/>
      <c r="AE29" s="242"/>
      <c r="AF29" s="242"/>
      <c r="AG29" s="22"/>
      <c r="AH29" s="350"/>
      <c r="AI29" s="350"/>
      <c r="AJ29" s="350"/>
      <c r="AK29" s="350"/>
      <c r="AL29" s="350"/>
      <c r="AM29" s="350"/>
      <c r="AN29" s="350"/>
      <c r="AO29" s="350"/>
      <c r="AP29" s="350"/>
      <c r="AQ29" s="350"/>
      <c r="AR29" s="350"/>
      <c r="AS29" s="350"/>
      <c r="AT29" s="350"/>
      <c r="AU29" s="350"/>
      <c r="AV29" s="350"/>
      <c r="AW29" s="29"/>
      <c r="BI29" s="388"/>
      <c r="BK29" s="388"/>
      <c r="BM29" s="69">
        <v>16</v>
      </c>
      <c r="BN29" s="69">
        <v>103000</v>
      </c>
    </row>
    <row r="30" spans="1:87" ht="11.25" customHeight="1" x14ac:dyDescent="0.35">
      <c r="A30" s="28"/>
      <c r="B30" s="263"/>
      <c r="C30" s="263"/>
      <c r="D30" s="263"/>
      <c r="E30" s="263"/>
      <c r="F30" s="263"/>
      <c r="G30" s="263"/>
      <c r="H30" s="263"/>
      <c r="I30" s="23"/>
      <c r="J30" s="242"/>
      <c r="K30" s="242"/>
      <c r="L30" s="23"/>
      <c r="M30" s="242"/>
      <c r="N30" s="242"/>
      <c r="O30" s="242"/>
      <c r="P30" s="242"/>
      <c r="Q30" s="22"/>
      <c r="R30" s="239"/>
      <c r="S30" s="239"/>
      <c r="T30" s="239"/>
      <c r="U30" s="239"/>
      <c r="V30" s="22"/>
      <c r="W30" s="242"/>
      <c r="X30" s="242"/>
      <c r="Y30" s="242"/>
      <c r="Z30" s="242"/>
      <c r="AA30" s="30" t="s">
        <v>5</v>
      </c>
      <c r="AB30" s="30" t="s">
        <v>6</v>
      </c>
      <c r="AC30" s="30" t="s">
        <v>7</v>
      </c>
      <c r="AD30" s="30" t="s">
        <v>8</v>
      </c>
      <c r="AE30" s="30" t="s">
        <v>9</v>
      </c>
      <c r="AF30" s="30" t="s">
        <v>10</v>
      </c>
      <c r="AG30" s="22"/>
      <c r="AH30" s="350"/>
      <c r="AI30" s="350"/>
      <c r="AJ30" s="350"/>
      <c r="AK30" s="350"/>
      <c r="AL30" s="350"/>
      <c r="AM30" s="350"/>
      <c r="AN30" s="350"/>
      <c r="AO30" s="350"/>
      <c r="AP30" s="350"/>
      <c r="AQ30" s="350"/>
      <c r="AR30" s="350"/>
      <c r="AS30" s="350"/>
      <c r="AT30" s="350"/>
      <c r="AU30" s="350"/>
      <c r="AV30" s="350"/>
      <c r="AW30" s="29"/>
      <c r="BI30" s="388"/>
      <c r="BK30" s="388"/>
      <c r="BM30" s="69">
        <v>17</v>
      </c>
      <c r="BN30" s="69">
        <v>117000</v>
      </c>
    </row>
    <row r="31" spans="1:87" ht="7.5" customHeight="1" x14ac:dyDescent="0.35">
      <c r="A31" s="28"/>
      <c r="B31" s="22"/>
      <c r="C31" s="22"/>
      <c r="D31" s="22"/>
      <c r="E31" s="22"/>
      <c r="F31" s="22"/>
      <c r="G31" s="22"/>
      <c r="H31" s="22"/>
      <c r="I31" s="24"/>
      <c r="J31" s="24"/>
      <c r="K31" s="24"/>
      <c r="L31" s="24"/>
      <c r="M31" s="24"/>
      <c r="N31" s="24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9"/>
      <c r="BM31" s="69">
        <v>18</v>
      </c>
      <c r="BN31" s="69">
        <v>132000</v>
      </c>
      <c r="BP31" s="120"/>
      <c r="BQ31" s="120"/>
      <c r="BR31" s="120"/>
      <c r="BS31" s="120"/>
      <c r="BT31" s="120"/>
      <c r="BU31" s="120"/>
      <c r="BV31" s="120"/>
      <c r="BW31" s="120"/>
      <c r="BX31" s="123"/>
      <c r="BY31" s="120"/>
      <c r="BZ31" s="120"/>
      <c r="CA31" s="185"/>
      <c r="CB31" s="185" t="e">
        <f>IF(VLOOKUP("Schivata prodigiosa",Abilità!C216:K228,1,FALSE)="Schivata prodigiosa",1,0)</f>
        <v>#N/A</v>
      </c>
      <c r="CC31" s="185" t="e">
        <f>IF(VLOOKUP("Schivata suprema",Abilità!C216:K228,1,FALSE)="Schivata suprema",1,0)</f>
        <v>#N/A</v>
      </c>
      <c r="CD31" s="185" t="e">
        <f>IF(VLOOKUP("Mulo da trasporto",Abilità!C216:K228,1,FALSE)="Mulo da trasporto",1,0)</f>
        <v>#N/A</v>
      </c>
      <c r="CE31" s="70" t="e">
        <f>IF(VLOOKUP("Iniziativa migliorata",Abilità!C216:K228,1,FALSE)="Iniziativa migliorata",1,0)</f>
        <v>#N/A</v>
      </c>
      <c r="CF31" s="185" t="e">
        <f>IF(VLOOKUP("Infaticabile",Abilità!C216:K228,1,FALSE)="Infaticabile",1,0)</f>
        <v>#N/A</v>
      </c>
    </row>
    <row r="32" spans="1:87" ht="15" customHeight="1" x14ac:dyDescent="0.35">
      <c r="A32" s="28"/>
      <c r="B32" s="342" t="s">
        <v>23</v>
      </c>
      <c r="C32" s="343"/>
      <c r="D32" s="343"/>
      <c r="E32" s="343"/>
      <c r="F32" s="343"/>
      <c r="G32" s="343"/>
      <c r="H32" s="344"/>
      <c r="I32" s="31"/>
      <c r="J32" s="338">
        <v>10</v>
      </c>
      <c r="K32" s="339"/>
      <c r="L32" s="31"/>
      <c r="M32" s="351">
        <f>IF(J32="","",J32+W32+Y32+SUM(AA32:AF32))</f>
        <v>10</v>
      </c>
      <c r="N32" s="351"/>
      <c r="O32" s="318" t="str">
        <f>IF(M32&lt;6,"x0,7",IF(M32&gt;15,"x1,3",IF(M32&gt;13,"x1,2",IF(M32&gt;11,"x1,1",IF(M32&gt;11,"x1,1",IF(M32&gt;9,"x1,0",IF(M32&gt;7,"x0,9","x0,8")))))))</f>
        <v>x1,0</v>
      </c>
      <c r="P32" s="318"/>
      <c r="Q32" s="22"/>
      <c r="R32" s="281"/>
      <c r="S32" s="281"/>
      <c r="T32" s="274" t="s">
        <v>433</v>
      </c>
      <c r="U32" s="274"/>
      <c r="V32" s="22"/>
      <c r="W32" s="345">
        <f>IF(O6="Reaniano",1,IF(O6="O. di superficie",-1,IF(D6="Mezzo-demone",1,IF(D6="Elfo scuro",-1,IF(O6="Olba",1,IF(O6="Lótë",-1,IF(O6="Atan",1,IF(D6="Asura",-1,IF(D6="Mezzo-umano",2,0)))))))))</f>
        <v>0</v>
      </c>
      <c r="X32" s="345"/>
      <c r="Y32" s="259">
        <f>VLOOKUP($W$6,BT17:BZ25,4)</f>
        <v>0</v>
      </c>
      <c r="Z32" s="260"/>
      <c r="AA32" s="141"/>
      <c r="AB32" s="141"/>
      <c r="AC32" s="141"/>
      <c r="AD32" s="141"/>
      <c r="AE32" s="141"/>
      <c r="AF32" s="141"/>
      <c r="AG32" s="22"/>
      <c r="AH32" s="263" t="s">
        <v>188</v>
      </c>
      <c r="AI32" s="263"/>
      <c r="AJ32" s="263"/>
      <c r="AK32" s="263"/>
      <c r="AL32" s="264"/>
      <c r="AM32" s="391">
        <f>FLOOR((M34+M36)/2,1)+FLOOR((F20-11)/3,1)+(VLOOKUP($W$6,BT17:BZ25,2))+AI67</f>
        <v>6</v>
      </c>
      <c r="AN32" s="391"/>
      <c r="AO32" s="390">
        <f>AM32+BP44</f>
        <v>6</v>
      </c>
      <c r="AP32" s="390"/>
      <c r="AR32" s="353" t="s">
        <v>198</v>
      </c>
      <c r="AS32" s="353"/>
      <c r="AT32" s="354"/>
      <c r="AU32" s="249">
        <f>M46*6+M46*FLOOR(F20/5,1)</f>
        <v>60</v>
      </c>
      <c r="AV32" s="250"/>
      <c r="AW32" s="29"/>
      <c r="AZ32" s="5"/>
      <c r="BA32" s="5"/>
      <c r="BI32" s="11">
        <f>VALUE(MID(O32,2,4))</f>
        <v>1</v>
      </c>
      <c r="BJ32" s="9"/>
      <c r="BK32" s="14">
        <f>IF(M32&gt;10,(M32-10)*FLOOR($F$20/5,1),0)</f>
        <v>0</v>
      </c>
      <c r="BM32" s="69">
        <v>19</v>
      </c>
      <c r="BN32" s="69">
        <v>148000</v>
      </c>
      <c r="BP32" s="229">
        <f>SUM(BR32:CD32)</f>
        <v>0</v>
      </c>
      <c r="BQ32" s="229"/>
      <c r="BR32" s="94">
        <f>IF(BS32&lt;&gt;0,0,IF(Abilità!AP216="SI",IF(CF32=2,0,-1),0))</f>
        <v>0</v>
      </c>
      <c r="BS32" s="94">
        <f>IF(Abilità!AP218="SI",IF(CF32=2,-1,-3),0)</f>
        <v>0</v>
      </c>
      <c r="BT32" s="94">
        <f>IF(Abilità!AP222="SI",-10,0)</f>
        <v>0</v>
      </c>
      <c r="BU32" s="94" t="str">
        <f>IF(Abilità!AP226="SI","SI","NO")</f>
        <v>NO</v>
      </c>
      <c r="BV32" s="94"/>
      <c r="BW32" s="118">
        <f>IF(BY32&lt;&gt;0,0,IF(BX32&lt;&gt;0,0,IF(Abilità!BC216="SI",-1,0)))</f>
        <v>0</v>
      </c>
      <c r="BX32" s="119">
        <f>IF(BY32&lt;&gt;0,0,IF(Abilità!BC218="SI",-3,0))</f>
        <v>0</v>
      </c>
      <c r="BY32" s="119">
        <f>IF(Abilità!BC220="SI",-6,0)</f>
        <v>0</v>
      </c>
      <c r="BZ32" s="119">
        <f>IF(Abilità!BC222="SI",-5,0)</f>
        <v>0</v>
      </c>
      <c r="CA32" s="94" t="str">
        <f>IF(Abilità!AP220="SI","SI","NO")</f>
        <v>NO</v>
      </c>
      <c r="CB32" s="184"/>
      <c r="CC32" s="184"/>
      <c r="CD32" s="184"/>
      <c r="CE32" s="184"/>
      <c r="CF32" s="184">
        <f>IF(ISERROR(CF31)=TRUE,0,2)</f>
        <v>0</v>
      </c>
      <c r="CG32" s="256" t="s">
        <v>241</v>
      </c>
      <c r="CH32" s="256"/>
      <c r="CI32" s="256"/>
    </row>
    <row r="33" spans="1:88" ht="3.75" customHeight="1" x14ac:dyDescent="0.35">
      <c r="A33" s="28"/>
      <c r="B33" s="22"/>
      <c r="C33" s="22"/>
      <c r="D33" s="22"/>
      <c r="E33" s="22"/>
      <c r="F33" s="22"/>
      <c r="G33" s="22"/>
      <c r="H33" s="22"/>
      <c r="I33" s="32"/>
      <c r="J33" s="32"/>
      <c r="K33" s="32"/>
      <c r="L33" s="32"/>
      <c r="M33" s="33"/>
      <c r="N33" s="33"/>
      <c r="O33" s="10"/>
      <c r="P33" s="10"/>
      <c r="Q33" s="22"/>
      <c r="R33" s="32"/>
      <c r="S33" s="32"/>
      <c r="T33" s="34"/>
      <c r="U33" s="34"/>
      <c r="V33" s="22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22"/>
      <c r="AH33" s="19"/>
      <c r="AI33" s="18"/>
      <c r="AJ33" s="18"/>
      <c r="AK33" s="18"/>
      <c r="AL33" s="18"/>
      <c r="AM33" s="18"/>
      <c r="AN33" s="18"/>
      <c r="AO33" s="18"/>
      <c r="AP33" s="18"/>
      <c r="AQ33" s="99"/>
      <c r="AR33" s="353"/>
      <c r="AS33" s="353"/>
      <c r="AT33" s="354"/>
      <c r="AU33" s="251"/>
      <c r="AV33" s="252"/>
      <c r="AW33" s="29"/>
      <c r="BI33" s="12"/>
      <c r="BJ33" s="10"/>
      <c r="BM33" s="69">
        <v>20</v>
      </c>
      <c r="BN33" s="69">
        <v>165000</v>
      </c>
    </row>
    <row r="34" spans="1:88" ht="15" customHeight="1" x14ac:dyDescent="0.35">
      <c r="A34" s="28"/>
      <c r="B34" s="342" t="s">
        <v>22</v>
      </c>
      <c r="C34" s="343"/>
      <c r="D34" s="343"/>
      <c r="E34" s="343"/>
      <c r="F34" s="343"/>
      <c r="G34" s="343"/>
      <c r="H34" s="344"/>
      <c r="I34" s="31"/>
      <c r="J34" s="338">
        <v>10</v>
      </c>
      <c r="K34" s="339"/>
      <c r="L34" s="31"/>
      <c r="M34" s="351">
        <f>IF(J34="","",J34+W34+Y34+SUM(AA34:AF34))</f>
        <v>10</v>
      </c>
      <c r="N34" s="351"/>
      <c r="O34" s="318" t="str">
        <f>IF(M34&lt;6,"x0,7",IF(M34&gt;15,"x1,3",IF(M34&gt;13,"x1,2",IF(M34&gt;11,"x1,1",IF(M34&gt;11,"x1,1",IF(M34&gt;9,"x1,0",IF(M34&gt;7,"x0,9","x0,8")))))))</f>
        <v>x1,0</v>
      </c>
      <c r="P34" s="318"/>
      <c r="Q34" s="22"/>
      <c r="R34" s="281"/>
      <c r="S34" s="281"/>
      <c r="T34" s="274" t="s">
        <v>433</v>
      </c>
      <c r="U34" s="274"/>
      <c r="V34" s="22"/>
      <c r="W34" s="345">
        <f>IF(O6="Reaniano",-1,IF(D6="Elfo scuro",1,IF(O6="Lassemista",-1,IF(O6="Lótë",1,0))))</f>
        <v>0</v>
      </c>
      <c r="X34" s="345"/>
      <c r="Y34" s="259">
        <f>VLOOKUP($W$6,BT17:BZ25,5)</f>
        <v>0</v>
      </c>
      <c r="Z34" s="260"/>
      <c r="AA34" s="141"/>
      <c r="AB34" s="141"/>
      <c r="AC34" s="141"/>
      <c r="AD34" s="141"/>
      <c r="AE34" s="141"/>
      <c r="AF34" s="141"/>
      <c r="AG34" s="22"/>
      <c r="AH34" s="263" t="s">
        <v>189</v>
      </c>
      <c r="AI34" s="263"/>
      <c r="AJ34" s="263"/>
      <c r="AK34" s="263"/>
      <c r="AL34" s="264"/>
      <c r="AM34" s="389">
        <f>1+FLOOR(F20/3,1)+FLOOR(M46/2,1)+(VLOOKUP($W$6,BT17:BZ25,3))+AU67</f>
        <v>6</v>
      </c>
      <c r="AN34" s="389"/>
      <c r="AO34" s="389"/>
      <c r="AP34" s="389"/>
      <c r="AQ34" s="99"/>
      <c r="AR34" s="353"/>
      <c r="AS34" s="353"/>
      <c r="AT34" s="354"/>
      <c r="AU34" s="253"/>
      <c r="AV34" s="254"/>
      <c r="AW34" s="29"/>
      <c r="BI34" s="11">
        <f>VALUE(MID(O34,2,4))</f>
        <v>1</v>
      </c>
      <c r="BJ34" s="9"/>
      <c r="BR34" s="248" t="s">
        <v>305</v>
      </c>
      <c r="BS34" s="248" t="s">
        <v>306</v>
      </c>
      <c r="BT34" s="248" t="s">
        <v>307</v>
      </c>
      <c r="BU34" s="248" t="s">
        <v>309</v>
      </c>
      <c r="BV34" s="248" t="s">
        <v>359</v>
      </c>
      <c r="BW34" s="248" t="s">
        <v>375</v>
      </c>
      <c r="BX34" s="248" t="s">
        <v>376</v>
      </c>
      <c r="BY34" s="248" t="s">
        <v>374</v>
      </c>
      <c r="BZ34" s="248" t="s">
        <v>377</v>
      </c>
      <c r="CA34" s="248" t="s">
        <v>304</v>
      </c>
      <c r="CB34" s="219" t="s">
        <v>371</v>
      </c>
      <c r="CC34" s="219" t="s">
        <v>372</v>
      </c>
      <c r="CD34" s="219" t="s">
        <v>380</v>
      </c>
      <c r="CE34" s="219" t="s">
        <v>406</v>
      </c>
      <c r="CF34" s="219" t="s">
        <v>629</v>
      </c>
    </row>
    <row r="35" spans="1:88" ht="3.75" customHeight="1" x14ac:dyDescent="0.35">
      <c r="A35" s="28"/>
      <c r="B35" s="35"/>
      <c r="C35" s="22"/>
      <c r="D35" s="22"/>
      <c r="E35" s="22"/>
      <c r="F35" s="22"/>
      <c r="G35" s="22"/>
      <c r="H35" s="22"/>
      <c r="I35" s="32"/>
      <c r="J35" s="32"/>
      <c r="K35" s="32"/>
      <c r="L35" s="32"/>
      <c r="M35" s="33"/>
      <c r="N35" s="33"/>
      <c r="O35" s="10"/>
      <c r="P35" s="10"/>
      <c r="Q35" s="22"/>
      <c r="R35" s="32"/>
      <c r="S35" s="32"/>
      <c r="T35" s="34"/>
      <c r="U35" s="34"/>
      <c r="V35" s="22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22"/>
      <c r="AH35" s="19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29"/>
      <c r="BI35" s="12"/>
      <c r="BJ35" s="10"/>
      <c r="BR35" s="248"/>
      <c r="BS35" s="248"/>
      <c r="BT35" s="248"/>
      <c r="BU35" s="248"/>
      <c r="BV35" s="248"/>
      <c r="BW35" s="248"/>
      <c r="BX35" s="248"/>
      <c r="BY35" s="248"/>
      <c r="BZ35" s="248"/>
      <c r="CA35" s="248"/>
      <c r="CB35" s="219"/>
      <c r="CC35" s="219"/>
      <c r="CD35" s="219"/>
      <c r="CE35" s="219"/>
      <c r="CF35" s="219"/>
    </row>
    <row r="36" spans="1:88" ht="15" customHeight="1" x14ac:dyDescent="0.35">
      <c r="A36" s="28"/>
      <c r="B36" s="342" t="s">
        <v>21</v>
      </c>
      <c r="C36" s="343"/>
      <c r="D36" s="343"/>
      <c r="E36" s="343"/>
      <c r="F36" s="343"/>
      <c r="G36" s="343"/>
      <c r="H36" s="344"/>
      <c r="I36" s="31"/>
      <c r="J36" s="338">
        <v>10</v>
      </c>
      <c r="K36" s="339"/>
      <c r="L36" s="31"/>
      <c r="M36" s="351">
        <f>IF(J36="","",J36+W36+Y36+SUM(AA36:AF36))</f>
        <v>10</v>
      </c>
      <c r="N36" s="351"/>
      <c r="O36" s="318" t="str">
        <f>IF(M36&lt;6,"x0,7",IF(M36&gt;15,"x1,3",IF(M36&gt;13,"x1,2",IF(M36&gt;11,"x1,1",IF(M36&gt;11,"x1,1",IF(M36&gt;9,"x1,0",IF(M36&gt;7,"x0,9","x0,8")))))))</f>
        <v>x1,0</v>
      </c>
      <c r="P36" s="318"/>
      <c r="Q36" s="22"/>
      <c r="R36" s="281"/>
      <c r="S36" s="281"/>
      <c r="T36" s="274" t="s">
        <v>433</v>
      </c>
      <c r="U36" s="274"/>
      <c r="V36" s="22"/>
      <c r="W36" s="345">
        <f>IF(D6="Elfo scuro",1,IF(D6="Dampiro",2,IF(D6="Mezzo-umano",1,0)))</f>
        <v>0</v>
      </c>
      <c r="X36" s="345"/>
      <c r="Y36" s="259">
        <v>0</v>
      </c>
      <c r="Z36" s="260"/>
      <c r="AA36" s="141"/>
      <c r="AB36" s="141"/>
      <c r="AC36" s="141"/>
      <c r="AD36" s="141"/>
      <c r="AE36" s="141"/>
      <c r="AF36" s="141"/>
      <c r="AG36" s="22"/>
      <c r="AH36" s="263" t="s">
        <v>190</v>
      </c>
      <c r="AI36" s="263"/>
      <c r="AJ36" s="263"/>
      <c r="AK36" s="263"/>
      <c r="AL36" s="264"/>
      <c r="AM36" s="389">
        <f>1+FLOOR(F20/3,1)+AU50+CH14+AU69</f>
        <v>6</v>
      </c>
      <c r="AN36" s="389"/>
      <c r="AO36" s="389"/>
      <c r="AP36" s="389"/>
      <c r="AQ36" s="18"/>
      <c r="AR36" s="18"/>
      <c r="AS36" s="18"/>
      <c r="AT36" s="18"/>
      <c r="AU36" s="18"/>
      <c r="AV36" s="18"/>
      <c r="AW36" s="29"/>
      <c r="BG36" s="302"/>
      <c r="BH36" s="302"/>
      <c r="BI36" s="11">
        <f>VALUE(MID(O36,2,4))</f>
        <v>1</v>
      </c>
      <c r="BJ36" s="9"/>
      <c r="BR36" s="248"/>
      <c r="BS36" s="248"/>
      <c r="BT36" s="248"/>
      <c r="BU36" s="248"/>
      <c r="BV36" s="248"/>
      <c r="BW36" s="248"/>
      <c r="BX36" s="248"/>
      <c r="BY36" s="248"/>
      <c r="BZ36" s="248"/>
      <c r="CA36" s="248"/>
      <c r="CB36" s="219"/>
      <c r="CC36" s="219"/>
      <c r="CD36" s="219"/>
      <c r="CE36" s="219"/>
      <c r="CF36" s="219"/>
    </row>
    <row r="37" spans="1:88" ht="3.75" customHeight="1" x14ac:dyDescent="0.35">
      <c r="A37" s="28"/>
      <c r="B37" s="22"/>
      <c r="C37" s="22"/>
      <c r="D37" s="22"/>
      <c r="E37" s="22"/>
      <c r="F37" s="22"/>
      <c r="G37" s="22"/>
      <c r="H37" s="22"/>
      <c r="I37" s="32"/>
      <c r="J37" s="32"/>
      <c r="K37" s="32"/>
      <c r="L37" s="32"/>
      <c r="M37" s="33"/>
      <c r="N37" s="33"/>
      <c r="O37" s="10"/>
      <c r="P37" s="10"/>
      <c r="Q37" s="22"/>
      <c r="R37" s="32"/>
      <c r="S37" s="32"/>
      <c r="T37" s="34"/>
      <c r="U37" s="34"/>
      <c r="V37" s="22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22"/>
      <c r="AH37" s="19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29"/>
      <c r="BI37" s="12"/>
      <c r="BJ37" s="10"/>
      <c r="BR37" s="248"/>
      <c r="BS37" s="248"/>
      <c r="BT37" s="248"/>
      <c r="BU37" s="248"/>
      <c r="BV37" s="248"/>
      <c r="BW37" s="248"/>
      <c r="BX37" s="248"/>
      <c r="BY37" s="248"/>
      <c r="BZ37" s="248"/>
      <c r="CA37" s="248"/>
      <c r="CB37" s="219"/>
      <c r="CC37" s="219"/>
      <c r="CD37" s="219"/>
      <c r="CE37" s="219"/>
      <c r="CF37" s="219"/>
    </row>
    <row r="38" spans="1:88" ht="15" customHeight="1" x14ac:dyDescent="0.35">
      <c r="A38" s="28"/>
      <c r="B38" s="342" t="s">
        <v>20</v>
      </c>
      <c r="C38" s="343"/>
      <c r="D38" s="343"/>
      <c r="E38" s="343"/>
      <c r="F38" s="343"/>
      <c r="G38" s="343"/>
      <c r="H38" s="344"/>
      <c r="I38" s="31"/>
      <c r="J38" s="338">
        <v>10</v>
      </c>
      <c r="K38" s="339"/>
      <c r="L38" s="31"/>
      <c r="M38" s="351">
        <f>IF(J38="","",J38+W38+Y38+SUM(AA38:AF38))</f>
        <v>10</v>
      </c>
      <c r="N38" s="351"/>
      <c r="O38" s="318" t="str">
        <f>IF(M38&lt;6,"x0,7",IF(M38&gt;15,"x1,3",IF(M38&gt;13,"x1,2",IF(M38&gt;11,"x1,1",IF(M38&gt;11,"x1,1",IF(M38&gt;9,"x1,0",IF(M38&gt;7,"x0,9","x0,8")))))))</f>
        <v>x1,0</v>
      </c>
      <c r="P38" s="318"/>
      <c r="Q38" s="22"/>
      <c r="R38" s="281"/>
      <c r="S38" s="281"/>
      <c r="T38" s="274" t="s">
        <v>433</v>
      </c>
      <c r="U38" s="274"/>
      <c r="V38" s="22"/>
      <c r="W38" s="345">
        <f>IF(D6="Elfo scuro",1,IF(D6="Asura",1,0))</f>
        <v>0</v>
      </c>
      <c r="X38" s="345"/>
      <c r="Y38" s="259">
        <f>VLOOKUP($W$6,BT17:BZ25,6)</f>
        <v>0</v>
      </c>
      <c r="Z38" s="260"/>
      <c r="AA38" s="141"/>
      <c r="AB38" s="141"/>
      <c r="AC38" s="141"/>
      <c r="AD38" s="141"/>
      <c r="AE38" s="141"/>
      <c r="AF38" s="141"/>
      <c r="AG38" s="22"/>
      <c r="AH38" s="263" t="s">
        <v>191</v>
      </c>
      <c r="AI38" s="263"/>
      <c r="AJ38" s="263"/>
      <c r="AK38" s="263"/>
      <c r="AL38" s="264"/>
      <c r="AM38" s="389">
        <f>1+FLOOR(F20/3,1)+AU52+CH15+AU71</f>
        <v>6</v>
      </c>
      <c r="AN38" s="389"/>
      <c r="AO38" s="389"/>
      <c r="AP38" s="389"/>
      <c r="AR38" s="392" t="s">
        <v>326</v>
      </c>
      <c r="AS38" s="392"/>
      <c r="AT38" s="392"/>
      <c r="AU38" s="392"/>
      <c r="AV38" s="392"/>
      <c r="AW38" s="29"/>
      <c r="BI38" s="11">
        <f>VALUE(MID(O38,2,4))</f>
        <v>1</v>
      </c>
      <c r="BJ38" s="9"/>
      <c r="BR38" s="248"/>
      <c r="BS38" s="248"/>
      <c r="BT38" s="248"/>
      <c r="BU38" s="248"/>
      <c r="BV38" s="248"/>
      <c r="BW38" s="248"/>
      <c r="BX38" s="248"/>
      <c r="BY38" s="248"/>
      <c r="BZ38" s="248"/>
      <c r="CA38" s="248"/>
      <c r="CB38" s="219"/>
      <c r="CC38" s="219"/>
      <c r="CD38" s="219"/>
      <c r="CE38" s="219"/>
      <c r="CF38" s="219"/>
      <c r="CJ38" s="70"/>
    </row>
    <row r="39" spans="1:88" ht="3.75" customHeight="1" x14ac:dyDescent="0.35">
      <c r="A39" s="28"/>
      <c r="B39" s="22"/>
      <c r="C39" s="22"/>
      <c r="D39" s="22"/>
      <c r="E39" s="22"/>
      <c r="F39" s="22"/>
      <c r="G39" s="22"/>
      <c r="H39" s="22"/>
      <c r="I39" s="32"/>
      <c r="J39" s="32"/>
      <c r="K39" s="32"/>
      <c r="L39" s="32"/>
      <c r="M39" s="33"/>
      <c r="N39" s="33"/>
      <c r="O39" s="10"/>
      <c r="P39" s="10"/>
      <c r="Q39" s="22"/>
      <c r="R39" s="32"/>
      <c r="S39" s="32"/>
      <c r="T39" s="34"/>
      <c r="U39" s="34"/>
      <c r="V39" s="22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9"/>
      <c r="BI39" s="12"/>
      <c r="BJ39" s="10"/>
      <c r="BR39" s="248"/>
      <c r="BS39" s="248"/>
      <c r="BT39" s="248"/>
      <c r="BU39" s="248"/>
      <c r="BV39" s="248"/>
      <c r="BW39" s="248"/>
      <c r="BX39" s="248"/>
      <c r="BY39" s="248"/>
      <c r="BZ39" s="248"/>
      <c r="CA39" s="248"/>
      <c r="CB39" s="219"/>
      <c r="CC39" s="219"/>
      <c r="CD39" s="219"/>
      <c r="CE39" s="219"/>
      <c r="CF39" s="219"/>
    </row>
    <row r="40" spans="1:88" ht="15" customHeight="1" x14ac:dyDescent="0.35">
      <c r="A40" s="28"/>
      <c r="B40" s="328" t="s">
        <v>18</v>
      </c>
      <c r="C40" s="329"/>
      <c r="D40" s="329"/>
      <c r="E40" s="329"/>
      <c r="F40" s="329"/>
      <c r="G40" s="329"/>
      <c r="H40" s="330"/>
      <c r="I40" s="31"/>
      <c r="J40" s="316">
        <v>10</v>
      </c>
      <c r="K40" s="317"/>
      <c r="L40" s="31"/>
      <c r="M40" s="348">
        <f>IF(J40="","",J40+W40+Y40+SUM(AA40:AF40))</f>
        <v>10</v>
      </c>
      <c r="N40" s="348"/>
      <c r="O40" s="320" t="str">
        <f>IF(M40&lt;6,"x0,7",IF(M40&gt;15,"x1,3",IF(M40&gt;13,"x1,2",IF(M40&gt;11,"x1,1",IF(M40&gt;11,"x1,1",IF(M40&gt;9,"x1,0",IF(M40&gt;7,"x0,9","x0,8")))))))</f>
        <v>x1,0</v>
      </c>
      <c r="P40" s="320"/>
      <c r="Q40" s="22"/>
      <c r="R40" s="281"/>
      <c r="S40" s="281"/>
      <c r="T40" s="274" t="s">
        <v>433</v>
      </c>
      <c r="U40" s="274"/>
      <c r="V40" s="22"/>
      <c r="W40" s="323">
        <f>IF(O6="Valariano",1,IF(O6="Nárë",1,IF(D6="Asura",2,IF(D6="Mezzo-umano",2,0))))</f>
        <v>0</v>
      </c>
      <c r="X40" s="323"/>
      <c r="Y40" s="261">
        <v>0</v>
      </c>
      <c r="Z40" s="262"/>
      <c r="AA40" s="142"/>
      <c r="AB40" s="142"/>
      <c r="AC40" s="142"/>
      <c r="AD40" s="142"/>
      <c r="AE40" s="142"/>
      <c r="AF40" s="142"/>
      <c r="AG40" s="22"/>
      <c r="AH40" s="393" t="s">
        <v>324</v>
      </c>
      <c r="AI40" s="393"/>
      <c r="AJ40" s="393"/>
      <c r="AK40" s="392" t="s">
        <v>11</v>
      </c>
      <c r="AL40" s="392"/>
      <c r="AM40" s="392"/>
      <c r="AN40" s="392"/>
      <c r="AO40" s="392" t="s">
        <v>325</v>
      </c>
      <c r="AP40" s="392"/>
      <c r="AR40" s="263" t="s">
        <v>327</v>
      </c>
      <c r="AS40" s="263"/>
      <c r="AT40" s="264"/>
      <c r="AU40" s="287">
        <v>5</v>
      </c>
      <c r="AV40" s="288"/>
      <c r="AW40" s="29"/>
      <c r="BI40" s="11">
        <f>VALUE(MID(O40,2,4))</f>
        <v>1</v>
      </c>
      <c r="BJ40" s="9"/>
      <c r="BK40" s="14">
        <f>IF(M40&gt;10,(M40-10)*FLOOR($F$20/5,1),0)</f>
        <v>0</v>
      </c>
      <c r="BM40" s="185"/>
      <c r="BR40" s="248"/>
      <c r="BS40" s="248"/>
      <c r="BT40" s="248"/>
      <c r="BU40" s="248"/>
      <c r="BV40" s="248"/>
      <c r="BW40" s="248"/>
      <c r="BX40" s="248"/>
      <c r="BY40" s="248"/>
      <c r="BZ40" s="248"/>
      <c r="CA40" s="248"/>
      <c r="CB40" s="219"/>
      <c r="CC40" s="219"/>
      <c r="CD40" s="219"/>
      <c r="CE40" s="219"/>
      <c r="CF40" s="219"/>
      <c r="CJ40" s="217" t="s">
        <v>684</v>
      </c>
    </row>
    <row r="41" spans="1:88" ht="3.75" customHeight="1" x14ac:dyDescent="0.35">
      <c r="A41" s="28"/>
      <c r="B41" s="22"/>
      <c r="C41" s="22"/>
      <c r="D41" s="22"/>
      <c r="E41" s="22"/>
      <c r="F41" s="22"/>
      <c r="G41" s="22"/>
      <c r="H41" s="22"/>
      <c r="I41" s="32"/>
      <c r="J41" s="32"/>
      <c r="K41" s="32"/>
      <c r="L41" s="32"/>
      <c r="M41" s="33"/>
      <c r="N41" s="33"/>
      <c r="O41" s="10"/>
      <c r="P41" s="10"/>
      <c r="Q41" s="22"/>
      <c r="R41" s="32"/>
      <c r="S41" s="32"/>
      <c r="T41" s="34"/>
      <c r="U41" s="34"/>
      <c r="V41" s="22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22"/>
      <c r="AH41" s="22"/>
      <c r="AI41" s="22"/>
      <c r="AJ41" s="22"/>
      <c r="AK41" s="22"/>
      <c r="AL41" s="22"/>
      <c r="AM41" s="22"/>
      <c r="AO41" s="22"/>
      <c r="AP41" s="22"/>
      <c r="AR41" s="100"/>
      <c r="AS41" s="100"/>
      <c r="AT41" s="100"/>
      <c r="AU41" s="22"/>
      <c r="AV41" s="22"/>
      <c r="AW41" s="29"/>
      <c r="BI41" s="12"/>
      <c r="BJ41" s="10"/>
      <c r="CJ41" s="217"/>
    </row>
    <row r="42" spans="1:88" ht="15" customHeight="1" x14ac:dyDescent="0.35">
      <c r="A42" s="28"/>
      <c r="B42" s="328" t="s">
        <v>17</v>
      </c>
      <c r="C42" s="329"/>
      <c r="D42" s="329"/>
      <c r="E42" s="329"/>
      <c r="F42" s="329"/>
      <c r="G42" s="329"/>
      <c r="H42" s="330"/>
      <c r="I42" s="31"/>
      <c r="J42" s="316">
        <v>10</v>
      </c>
      <c r="K42" s="317"/>
      <c r="L42" s="31"/>
      <c r="M42" s="348">
        <f>IF(J42="","",J42+W42+Y42+SUM(AA42:AF42))</f>
        <v>10</v>
      </c>
      <c r="N42" s="348"/>
      <c r="O42" s="320" t="str">
        <f>IF(M42&lt;6,"x0,7",IF(M42&gt;15,"x1,3",IF(M42&gt;13,"x1,2",IF(M42&gt;11,"x1,1",IF(M42&gt;11,"x1,1",IF(M42&gt;9,"x1,0",IF(M42&gt;7,"x0,9","x0,8")))))))</f>
        <v>x1,0</v>
      </c>
      <c r="P42" s="320"/>
      <c r="Q42" s="22"/>
      <c r="R42" s="281"/>
      <c r="S42" s="281"/>
      <c r="T42" s="274" t="s">
        <v>433</v>
      </c>
      <c r="U42" s="274"/>
      <c r="V42" s="22"/>
      <c r="W42" s="323">
        <f>IF(O6="Valariano",-1,IF(O6="Olba",1,IF(O6="Lótë",-1,IF(D6="Asura",1,IF(D6="Mezzo-umano",-1,0)))))</f>
        <v>0</v>
      </c>
      <c r="X42" s="323"/>
      <c r="Y42" s="261">
        <v>0</v>
      </c>
      <c r="Z42" s="262"/>
      <c r="AA42" s="142"/>
      <c r="AB42" s="142"/>
      <c r="AC42" s="142"/>
      <c r="AD42" s="142"/>
      <c r="AE42" s="142"/>
      <c r="AF42" s="142"/>
      <c r="AG42" s="22"/>
      <c r="AH42" s="263" t="s">
        <v>233</v>
      </c>
      <c r="AI42" s="263"/>
      <c r="AJ42" s="263"/>
      <c r="AK42" s="265">
        <f>VLOOKUP($AU$32,BP56:CD107,4)</f>
        <v>6</v>
      </c>
      <c r="AL42" s="265"/>
      <c r="AM42" s="289">
        <v>0</v>
      </c>
      <c r="AN42" s="289"/>
      <c r="AO42" s="337">
        <v>0</v>
      </c>
      <c r="AP42" s="288"/>
      <c r="AR42" s="263" t="s">
        <v>328</v>
      </c>
      <c r="AS42" s="263"/>
      <c r="AT42" s="264"/>
      <c r="AU42" s="287">
        <v>5</v>
      </c>
      <c r="AV42" s="288"/>
      <c r="AW42" s="29"/>
      <c r="BI42" s="11">
        <f>VALUE(MID(O42,2,4))</f>
        <v>1</v>
      </c>
      <c r="BJ42" s="9"/>
      <c r="BP42" s="229">
        <f>SUM(BR42:CD42)</f>
        <v>0</v>
      </c>
      <c r="BQ42" s="229"/>
      <c r="BR42" s="102">
        <f>IF(BS32&lt;&gt;0,0,IF(Abilità!AP216="SI",IF(CF32=2,0,-2),0))</f>
        <v>0</v>
      </c>
      <c r="BS42" s="102">
        <f>IF(Abilità!AP218="SI",IF(CF32=2,-3,-5),0)</f>
        <v>0</v>
      </c>
      <c r="BT42" s="102">
        <f>IF(Abilità!AP222="SI",0,0)</f>
        <v>0</v>
      </c>
      <c r="BU42" s="102">
        <f>IF(Abilità!AP226="SI",0,0)</f>
        <v>0</v>
      </c>
      <c r="BV42" s="102">
        <v>0</v>
      </c>
      <c r="BW42" s="121"/>
      <c r="BX42" s="121"/>
      <c r="BY42" s="121"/>
      <c r="BZ42" s="121">
        <f>IF(Abilità!BC222="SI",0,0)</f>
        <v>0</v>
      </c>
      <c r="CA42" s="121"/>
      <c r="CB42" s="121"/>
      <c r="CC42" s="121"/>
      <c r="CD42" s="121">
        <f>IF(ISERROR(CD31)=TRUE,0,2)</f>
        <v>0</v>
      </c>
      <c r="CE42" s="129"/>
      <c r="CF42" s="184"/>
      <c r="CG42" s="256" t="s">
        <v>359</v>
      </c>
      <c r="CH42" s="256"/>
      <c r="CI42" s="256"/>
      <c r="CJ42" s="217"/>
    </row>
    <row r="43" spans="1:88" ht="3.75" customHeight="1" x14ac:dyDescent="0.35">
      <c r="A43" s="28"/>
      <c r="B43" s="22"/>
      <c r="C43" s="22"/>
      <c r="D43" s="22"/>
      <c r="E43" s="22"/>
      <c r="F43" s="22"/>
      <c r="G43" s="22"/>
      <c r="H43" s="22"/>
      <c r="I43" s="32"/>
      <c r="J43" s="32"/>
      <c r="K43" s="32"/>
      <c r="L43" s="32"/>
      <c r="M43" s="33"/>
      <c r="N43" s="33"/>
      <c r="O43" s="10"/>
      <c r="P43" s="10"/>
      <c r="Q43" s="22"/>
      <c r="R43" s="32"/>
      <c r="S43" s="32"/>
      <c r="T43" s="34"/>
      <c r="U43" s="34"/>
      <c r="V43" s="22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22"/>
      <c r="AH43" s="100"/>
      <c r="AI43" s="100"/>
      <c r="AJ43" s="100"/>
      <c r="AK43" s="100"/>
      <c r="AL43" s="96"/>
      <c r="AM43" s="96"/>
      <c r="AN43" s="14"/>
      <c r="AO43" s="22"/>
      <c r="AP43" s="22"/>
      <c r="AR43" s="100"/>
      <c r="AS43" s="100"/>
      <c r="AT43" s="100"/>
      <c r="AU43" s="22"/>
      <c r="AV43" s="22"/>
      <c r="AW43" s="29"/>
      <c r="BI43" s="12"/>
      <c r="BJ43" s="10"/>
      <c r="BW43" s="120"/>
      <c r="BX43" s="120"/>
      <c r="BY43" s="120"/>
      <c r="BZ43" s="120"/>
      <c r="CA43" s="120"/>
      <c r="CB43" s="120"/>
      <c r="CC43" s="120"/>
      <c r="CF43" s="184"/>
    </row>
    <row r="44" spans="1:88" ht="15" customHeight="1" x14ac:dyDescent="0.35">
      <c r="A44" s="28"/>
      <c r="B44" s="328" t="s">
        <v>19</v>
      </c>
      <c r="C44" s="329"/>
      <c r="D44" s="329"/>
      <c r="E44" s="329"/>
      <c r="F44" s="329"/>
      <c r="G44" s="329"/>
      <c r="H44" s="330"/>
      <c r="I44" s="31"/>
      <c r="J44" s="316">
        <v>10</v>
      </c>
      <c r="K44" s="317"/>
      <c r="L44" s="31"/>
      <c r="M44" s="348">
        <f>IF(J44="","",J44+W44+Y44+SUM(AA44:AF44))</f>
        <v>10</v>
      </c>
      <c r="N44" s="348"/>
      <c r="O44" s="320" t="str">
        <f>IF(M44&lt;6,"x0,7",IF(M44&gt;15,"x1,3",IF(M44&gt;13,"x1,2",IF(M44&gt;11,"x1,1",IF(M44&gt;11,"x1,1",IF(M44&gt;9,"x1,0",IF(M44&gt;7,"x0,9","x0,8")))))))</f>
        <v>x1,0</v>
      </c>
      <c r="P44" s="320"/>
      <c r="Q44" s="22"/>
      <c r="R44" s="281"/>
      <c r="S44" s="281"/>
      <c r="T44" s="274" t="s">
        <v>433</v>
      </c>
      <c r="U44" s="274"/>
      <c r="V44" s="22"/>
      <c r="W44" s="323">
        <f>IF(O6="O. di superficie",1,IF(D6="Mezzo-demone",-1,IF(O6="Lassemista",1,IF(O6="Lótë",-1,0))))</f>
        <v>0</v>
      </c>
      <c r="X44" s="323"/>
      <c r="Y44" s="261">
        <v>0</v>
      </c>
      <c r="Z44" s="262"/>
      <c r="AA44" s="142"/>
      <c r="AB44" s="142"/>
      <c r="AC44" s="142"/>
      <c r="AD44" s="142"/>
      <c r="AE44" s="142"/>
      <c r="AF44" s="142"/>
      <c r="AG44" s="22"/>
      <c r="AH44" s="263" t="s">
        <v>234</v>
      </c>
      <c r="AI44" s="263"/>
      <c r="AJ44" s="264"/>
      <c r="AK44" s="265">
        <f>VLOOKUP($AU$32,BP56:CD107,6)</f>
        <v>22</v>
      </c>
      <c r="AL44" s="265"/>
      <c r="AM44" s="289">
        <v>0</v>
      </c>
      <c r="AN44" s="289"/>
      <c r="AO44" s="337">
        <v>0</v>
      </c>
      <c r="AP44" s="288"/>
      <c r="AR44" s="263" t="s">
        <v>329</v>
      </c>
      <c r="AS44" s="263"/>
      <c r="AT44" s="264"/>
      <c r="AU44" s="287">
        <v>5</v>
      </c>
      <c r="AV44" s="288"/>
      <c r="AW44" s="29"/>
      <c r="BI44" s="11">
        <f>VALUE(MID(O44,2,4))</f>
        <v>1</v>
      </c>
      <c r="BJ44" s="9"/>
      <c r="BP44" s="229">
        <f>SUM(BR44:CD44)</f>
        <v>0</v>
      </c>
      <c r="BQ44" s="229"/>
      <c r="BR44" s="121">
        <f>IF(BS32&lt;&gt;0,0,IF(Abilità!AP216="SI",IF(CF32=2,0,-1),0))</f>
        <v>0</v>
      </c>
      <c r="BS44" s="121">
        <f>IF(Abilità!AP218="SI",IF(CF32=2,-1,-3),0)</f>
        <v>0</v>
      </c>
      <c r="BT44" s="121">
        <f>IF(Abilità!AP222="SI",-10,0)</f>
        <v>0</v>
      </c>
      <c r="BU44" s="121">
        <f>IF(Abilità!AP226="SI",-2,0)</f>
        <v>0</v>
      </c>
      <c r="BV44" s="121">
        <f>Equipaggiamento!AQ3</f>
        <v>0</v>
      </c>
      <c r="BW44" s="122">
        <f>IF(BY32&lt;&gt;0,0,IF(BX32&lt;&gt;0,0,IF(Abilità!BC216="SI",-1,0)))</f>
        <v>0</v>
      </c>
      <c r="BX44" s="121">
        <f>IF(BY32&lt;&gt;0,0,IF(Abilità!BC218="SI",-3,0))</f>
        <v>0</v>
      </c>
      <c r="BY44" s="121">
        <f>IF(Abilità!BC220="SI",-6,0)</f>
        <v>0</v>
      </c>
      <c r="BZ44" s="121">
        <f>IF(Abilità!BC222="SI",-5,0)</f>
        <v>0</v>
      </c>
      <c r="CA44" s="121"/>
      <c r="CB44" s="121">
        <f>IF(ISERROR(CB31)=TRUE,0,1)</f>
        <v>0</v>
      </c>
      <c r="CC44" s="121">
        <f>IF(ISERROR(CC31)=TRUE,0,1)</f>
        <v>0</v>
      </c>
      <c r="CD44" s="121"/>
      <c r="CE44" s="110"/>
      <c r="CF44" s="184"/>
      <c r="CG44" s="256" t="s">
        <v>373</v>
      </c>
      <c r="CH44" s="256"/>
      <c r="CI44" s="256"/>
      <c r="CJ44" s="213">
        <f>IF(BW44=-1,-3,IF(BX44=-3,-6,IF(BY44=-6,-10,0)))</f>
        <v>0</v>
      </c>
    </row>
    <row r="45" spans="1:88" ht="3.75" customHeight="1" x14ac:dyDescent="0.35">
      <c r="A45" s="28"/>
      <c r="B45" s="22"/>
      <c r="C45" s="22"/>
      <c r="D45" s="22"/>
      <c r="E45" s="22"/>
      <c r="F45" s="22"/>
      <c r="G45" s="22"/>
      <c r="H45" s="22"/>
      <c r="I45" s="32"/>
      <c r="J45" s="32"/>
      <c r="K45" s="32"/>
      <c r="L45" s="32"/>
      <c r="M45" s="33"/>
      <c r="N45" s="33"/>
      <c r="O45" s="10"/>
      <c r="P45" s="10"/>
      <c r="Q45" s="22"/>
      <c r="R45" s="32"/>
      <c r="S45" s="32"/>
      <c r="T45" s="34"/>
      <c r="U45" s="34"/>
      <c r="V45" s="22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22"/>
      <c r="AH45" s="100"/>
      <c r="AI45" s="100"/>
      <c r="AJ45" s="100"/>
      <c r="AK45" s="100"/>
      <c r="AL45" s="96"/>
      <c r="AM45" s="96"/>
      <c r="AN45" s="14"/>
      <c r="AO45" s="22"/>
      <c r="AP45" s="22"/>
      <c r="AR45" s="100"/>
      <c r="AS45" s="100"/>
      <c r="AT45" s="100"/>
      <c r="AU45" s="22"/>
      <c r="AV45" s="22"/>
      <c r="AW45" s="29"/>
      <c r="BI45" s="12"/>
      <c r="BJ45" s="10"/>
      <c r="CF45" s="184"/>
    </row>
    <row r="46" spans="1:88" ht="15" customHeight="1" x14ac:dyDescent="0.35">
      <c r="A46" s="28"/>
      <c r="B46" s="331" t="s">
        <v>13</v>
      </c>
      <c r="C46" s="332"/>
      <c r="D46" s="332"/>
      <c r="E46" s="332"/>
      <c r="F46" s="332"/>
      <c r="G46" s="332"/>
      <c r="H46" s="333"/>
      <c r="I46" s="31"/>
      <c r="J46" s="275">
        <v>10</v>
      </c>
      <c r="K46" s="276"/>
      <c r="L46" s="31"/>
      <c r="M46" s="279">
        <f>IF(J46="","",J46+W46+Y46+SUM(AA46:AF46))</f>
        <v>10</v>
      </c>
      <c r="N46" s="279"/>
      <c r="O46" s="346" t="str">
        <f>IF(M46&lt;6,"x0,7",IF(M46&gt;15,"x1,3",IF(M46&gt;13,"x1,2",IF(M46&gt;11,"x1,1",IF(M46&gt;11,"x1,1",IF(M46&gt;9,"x1,0",IF(M46&gt;7,"x0,9","x0,8")))))))</f>
        <v>x1,0</v>
      </c>
      <c r="P46" s="346"/>
      <c r="Q46" s="22"/>
      <c r="R46" s="281"/>
      <c r="S46" s="281"/>
      <c r="T46" s="274" t="s">
        <v>433</v>
      </c>
      <c r="U46" s="274"/>
      <c r="V46" s="22"/>
      <c r="W46" s="324">
        <f>IF(O6="Reaniano",1,IF(O6="O. del sottosuolo",1,IF(D6="Elfo scuro",-1,IF(O6="Lassemista",1,IF(D6="Asura",-2,IF(D6="Mezzo-umano",1,0))))))</f>
        <v>0</v>
      </c>
      <c r="X46" s="324"/>
      <c r="Y46" s="321">
        <f>VLOOKUP($W$6,BT17:BZ25,7)</f>
        <v>0</v>
      </c>
      <c r="Z46" s="322"/>
      <c r="AA46" s="143"/>
      <c r="AB46" s="143"/>
      <c r="AC46" s="143"/>
      <c r="AD46" s="143"/>
      <c r="AE46" s="143"/>
      <c r="AF46" s="143"/>
      <c r="AG46" s="22"/>
      <c r="AH46" s="263" t="s">
        <v>235</v>
      </c>
      <c r="AI46" s="263"/>
      <c r="AJ46" s="264"/>
      <c r="AK46" s="265">
        <f>VLOOKUP($AU$32,BP56:CD107,8)</f>
        <v>7</v>
      </c>
      <c r="AL46" s="265"/>
      <c r="AM46" s="289">
        <v>0</v>
      </c>
      <c r="AN46" s="289"/>
      <c r="AO46" s="337">
        <v>0</v>
      </c>
      <c r="AP46" s="288"/>
      <c r="AR46" s="263" t="s">
        <v>330</v>
      </c>
      <c r="AS46" s="263"/>
      <c r="AT46" s="264"/>
      <c r="AU46" s="287">
        <v>5</v>
      </c>
      <c r="AV46" s="288"/>
      <c r="AW46" s="29"/>
      <c r="BI46" s="11">
        <f>VALUE(MID(O46,2,4))</f>
        <v>1</v>
      </c>
      <c r="BJ46" s="9"/>
      <c r="BK46" s="14">
        <f>IF(M46&gt;10,(M46-10)*FLOOR($F$20/5,1),0)</f>
        <v>0</v>
      </c>
      <c r="BP46" s="236" t="s">
        <v>378</v>
      </c>
      <c r="BQ46" s="236"/>
      <c r="BR46" s="121">
        <f>IF(BU32="SI",-2,0)</f>
        <v>0</v>
      </c>
      <c r="BS46" s="121">
        <f>IF(BU32="SI",-5,0)</f>
        <v>0</v>
      </c>
      <c r="BT46" s="121"/>
      <c r="BU46" s="121"/>
      <c r="BV46" s="121"/>
      <c r="BW46" s="121"/>
      <c r="BX46" s="121"/>
      <c r="BY46" s="121"/>
      <c r="BZ46" s="121"/>
      <c r="CA46" s="121"/>
      <c r="CB46" s="121"/>
      <c r="CC46" s="121"/>
      <c r="CF46" s="184"/>
    </row>
    <row r="47" spans="1:88" ht="3.75" customHeight="1" x14ac:dyDescent="0.35">
      <c r="A47" s="28"/>
      <c r="B47" s="22"/>
      <c r="C47" s="22"/>
      <c r="D47" s="22"/>
      <c r="E47" s="22"/>
      <c r="F47" s="22"/>
      <c r="G47" s="22"/>
      <c r="H47" s="22"/>
      <c r="I47" s="32"/>
      <c r="J47" s="32"/>
      <c r="K47" s="32"/>
      <c r="L47" s="32"/>
      <c r="M47" s="33"/>
      <c r="N47" s="33"/>
      <c r="O47" s="10"/>
      <c r="P47" s="10"/>
      <c r="Q47" s="22"/>
      <c r="R47" s="32"/>
      <c r="S47" s="32"/>
      <c r="T47" s="34"/>
      <c r="U47" s="34"/>
      <c r="V47" s="22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22"/>
      <c r="AH47" s="100"/>
      <c r="AI47" s="100"/>
      <c r="AJ47" s="100"/>
      <c r="AK47" s="100"/>
      <c r="AL47" s="96"/>
      <c r="AM47" s="96"/>
      <c r="AN47" s="14"/>
      <c r="AO47" s="22"/>
      <c r="AP47" s="22"/>
      <c r="AR47" s="100"/>
      <c r="AS47" s="100"/>
      <c r="AT47" s="100"/>
      <c r="AU47" s="22"/>
      <c r="AV47" s="22"/>
      <c r="AW47" s="29"/>
      <c r="BI47" s="12"/>
      <c r="BJ47" s="10"/>
      <c r="CF47" s="184"/>
    </row>
    <row r="48" spans="1:88" ht="15" customHeight="1" x14ac:dyDescent="0.35">
      <c r="A48" s="28"/>
      <c r="B48" s="334" t="s">
        <v>14</v>
      </c>
      <c r="C48" s="335"/>
      <c r="D48" s="335"/>
      <c r="E48" s="335"/>
      <c r="F48" s="335"/>
      <c r="G48" s="335"/>
      <c r="H48" s="336"/>
      <c r="I48" s="31"/>
      <c r="J48" s="277">
        <v>10</v>
      </c>
      <c r="K48" s="278"/>
      <c r="L48" s="31"/>
      <c r="M48" s="280">
        <f>IF(J48="","",J48+W48+Y48+SUM(AA48:AF48))</f>
        <v>10</v>
      </c>
      <c r="N48" s="280"/>
      <c r="O48" s="347" t="str">
        <f>IF(M48&lt;6,"x0,7",IF(M48&gt;15,"x1,3",IF(M48&gt;13,"x1,2",IF(M48&gt;11,"x1,1",IF(M48&gt;11,"x1,1",IF(M48&gt;9,"x1,0",IF(M48&gt;7,"x0,9","x0,8")))))))</f>
        <v>x1,0</v>
      </c>
      <c r="P48" s="347"/>
      <c r="Q48" s="22"/>
      <c r="R48" s="281"/>
      <c r="S48" s="281"/>
      <c r="T48" s="274" t="s">
        <v>433</v>
      </c>
      <c r="U48" s="274"/>
      <c r="V48" s="22"/>
      <c r="W48" s="292">
        <f>IF(O6="Reaniano",-1,IF(O6="Valariano",1,IF(O6="O. del sottosuolo",-1,IF(D6="Mezzo-demone",-1,IF(O6="Olba",-2,IF(O6="Lassemista",-1,IF(O6="Lótë",1,IF(D6="Asura",-1,IF(D6="Mezzo-umano",-2,0)))))))))</f>
        <v>0</v>
      </c>
      <c r="X48" s="292"/>
      <c r="Y48" s="269">
        <v>0</v>
      </c>
      <c r="Z48" s="270"/>
      <c r="AA48" s="144"/>
      <c r="AB48" s="144"/>
      <c r="AC48" s="144"/>
      <c r="AD48" s="144"/>
      <c r="AE48" s="144"/>
      <c r="AF48" s="144"/>
      <c r="AG48" s="22"/>
      <c r="AH48" s="263" t="s">
        <v>236</v>
      </c>
      <c r="AI48" s="263"/>
      <c r="AJ48" s="264"/>
      <c r="AK48" s="265">
        <f>VLOOKUP($AU$32,BP56:CD107,10)</f>
        <v>7</v>
      </c>
      <c r="AL48" s="265"/>
      <c r="AM48" s="289">
        <v>0</v>
      </c>
      <c r="AN48" s="289"/>
      <c r="AO48" s="337">
        <v>0</v>
      </c>
      <c r="AP48" s="288"/>
      <c r="AR48" s="263" t="s">
        <v>331</v>
      </c>
      <c r="AS48" s="263"/>
      <c r="AT48" s="264"/>
      <c r="AU48" s="287">
        <v>5</v>
      </c>
      <c r="AV48" s="288"/>
      <c r="AW48" s="29"/>
      <c r="BI48" s="11">
        <f>VALUE(MID(O48,2,4))</f>
        <v>1</v>
      </c>
      <c r="BJ48" s="9"/>
      <c r="BP48" s="236" t="s">
        <v>379</v>
      </c>
      <c r="BQ48" s="236"/>
      <c r="BR48" s="121">
        <f>IF(CA32="SI",-5,0)</f>
        <v>0</v>
      </c>
      <c r="CF48" s="184"/>
    </row>
    <row r="49" spans="1:87" ht="3.75" customHeight="1" x14ac:dyDescent="0.35">
      <c r="A49" s="28"/>
      <c r="B49" s="22"/>
      <c r="C49" s="22"/>
      <c r="D49" s="22"/>
      <c r="E49" s="22"/>
      <c r="F49" s="22"/>
      <c r="G49" s="22"/>
      <c r="H49" s="22"/>
      <c r="I49" s="32"/>
      <c r="J49" s="32"/>
      <c r="K49" s="32"/>
      <c r="L49" s="32"/>
      <c r="M49" s="33"/>
      <c r="N49" s="33"/>
      <c r="O49" s="10"/>
      <c r="P49" s="10"/>
      <c r="Q49" s="22"/>
      <c r="R49" s="32"/>
      <c r="S49" s="32"/>
      <c r="T49" s="34"/>
      <c r="U49" s="34"/>
      <c r="V49" s="22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22"/>
      <c r="AH49" s="100"/>
      <c r="AI49" s="100"/>
      <c r="AJ49" s="100"/>
      <c r="AK49" s="100"/>
      <c r="AL49" s="96"/>
      <c r="AM49" s="96"/>
      <c r="AN49" s="14"/>
      <c r="AO49" s="22"/>
      <c r="AP49" s="22"/>
      <c r="AR49" s="100"/>
      <c r="AS49" s="100"/>
      <c r="AT49" s="100"/>
      <c r="AU49" s="22"/>
      <c r="AV49" s="22"/>
      <c r="AW49" s="29"/>
      <c r="BI49" s="12"/>
      <c r="BJ49" s="10"/>
      <c r="CF49" s="184"/>
    </row>
    <row r="50" spans="1:87" ht="15" customHeight="1" x14ac:dyDescent="0.35">
      <c r="A50" s="28"/>
      <c r="B50" s="334" t="s">
        <v>15</v>
      </c>
      <c r="C50" s="335"/>
      <c r="D50" s="335"/>
      <c r="E50" s="335"/>
      <c r="F50" s="335"/>
      <c r="G50" s="335"/>
      <c r="H50" s="336"/>
      <c r="I50" s="31"/>
      <c r="J50" s="277">
        <v>10</v>
      </c>
      <c r="K50" s="278"/>
      <c r="L50" s="31"/>
      <c r="M50" s="280">
        <f>IF(J50="","",J50+W50+Y50+SUM(AA50:AF50))</f>
        <v>10</v>
      </c>
      <c r="N50" s="280"/>
      <c r="O50" s="347" t="str">
        <f>IF(M50&lt;6,"x0,7",IF(M50&gt;15,"x1,3",IF(M50&gt;13,"x1,2",IF(M50&gt;11,"x1,1",IF(M50&gt;11,"x1,1",IF(M50&gt;9,"x1,0",IF(M50&gt;7,"x0,9","x0,8")))))))</f>
        <v>x1,0</v>
      </c>
      <c r="P50" s="347"/>
      <c r="Q50" s="22"/>
      <c r="R50" s="281"/>
      <c r="S50" s="281"/>
      <c r="T50" s="274" t="s">
        <v>433</v>
      </c>
      <c r="U50" s="274"/>
      <c r="V50" s="22"/>
      <c r="W50" s="292">
        <f>IF(D6="Mezzo-demone",1,IF(D6="Elfo scuro",-2,IF(O6="Lótë",1,IF(D6="Dampiro",-2,0))))</f>
        <v>0</v>
      </c>
      <c r="X50" s="292"/>
      <c r="Y50" s="269">
        <v>0</v>
      </c>
      <c r="Z50" s="270"/>
      <c r="AA50" s="144"/>
      <c r="AB50" s="144"/>
      <c r="AC50" s="144"/>
      <c r="AD50" s="144"/>
      <c r="AE50" s="144"/>
      <c r="AF50" s="144"/>
      <c r="AG50" s="22"/>
      <c r="AH50" s="263" t="s">
        <v>237</v>
      </c>
      <c r="AI50" s="263"/>
      <c r="AJ50" s="264"/>
      <c r="AK50" s="265">
        <f>VLOOKUP($AU$32,BP56:CD107,12)</f>
        <v>9</v>
      </c>
      <c r="AL50" s="265"/>
      <c r="AM50" s="289">
        <v>0</v>
      </c>
      <c r="AN50" s="289"/>
      <c r="AO50" s="337">
        <v>0</v>
      </c>
      <c r="AP50" s="288"/>
      <c r="AR50" s="263" t="s">
        <v>332</v>
      </c>
      <c r="AS50" s="263"/>
      <c r="AT50" s="264"/>
      <c r="AU50" s="287">
        <v>5</v>
      </c>
      <c r="AV50" s="288"/>
      <c r="AW50" s="29"/>
      <c r="BI50" s="11">
        <f>VALUE(MID(O50,2,4))</f>
        <v>1</v>
      </c>
      <c r="BJ50" s="9"/>
      <c r="BP50" s="229">
        <f>SUM(BR50:CE50)</f>
        <v>0</v>
      </c>
      <c r="BQ50" s="229"/>
      <c r="CE50" s="129">
        <f>IF(ISERROR(CE31)=TRUE,0,2)</f>
        <v>0</v>
      </c>
      <c r="CF50" s="184"/>
      <c r="CG50" s="256" t="s">
        <v>407</v>
      </c>
      <c r="CH50" s="256"/>
      <c r="CI50" s="256"/>
    </row>
    <row r="51" spans="1:87" ht="3.65" customHeight="1" x14ac:dyDescent="0.35">
      <c r="A51" s="28"/>
      <c r="B51" s="22"/>
      <c r="C51" s="22"/>
      <c r="D51" s="22"/>
      <c r="E51" s="22"/>
      <c r="F51" s="22"/>
      <c r="G51" s="22"/>
      <c r="H51" s="22"/>
      <c r="I51" s="32"/>
      <c r="J51" s="32"/>
      <c r="K51" s="32"/>
      <c r="L51" s="32"/>
      <c r="M51" s="33"/>
      <c r="N51" s="33"/>
      <c r="O51" s="10"/>
      <c r="P51" s="10"/>
      <c r="Q51" s="22"/>
      <c r="R51" s="32"/>
      <c r="S51" s="32"/>
      <c r="T51" s="34"/>
      <c r="U51" s="34"/>
      <c r="V51" s="22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22"/>
      <c r="AH51" s="100"/>
      <c r="AI51" s="100"/>
      <c r="AJ51" s="100"/>
      <c r="AK51" s="100"/>
      <c r="AL51" s="96"/>
      <c r="AM51" s="96"/>
      <c r="AN51" s="14"/>
      <c r="AO51" s="22"/>
      <c r="AP51" s="22"/>
      <c r="AR51" s="100"/>
      <c r="AS51" s="100"/>
      <c r="AT51" s="100"/>
      <c r="AU51" s="22"/>
      <c r="AV51" s="22"/>
      <c r="AW51" s="29"/>
      <c r="BI51" s="12"/>
      <c r="BJ51" s="10"/>
    </row>
    <row r="52" spans="1:87" ht="15" customHeight="1" x14ac:dyDescent="0.35">
      <c r="A52" s="28"/>
      <c r="B52" s="334" t="s">
        <v>16</v>
      </c>
      <c r="C52" s="335"/>
      <c r="D52" s="335"/>
      <c r="E52" s="335"/>
      <c r="F52" s="335"/>
      <c r="G52" s="335"/>
      <c r="H52" s="336"/>
      <c r="I52" s="31"/>
      <c r="J52" s="277">
        <v>10</v>
      </c>
      <c r="K52" s="278"/>
      <c r="L52" s="31"/>
      <c r="M52" s="280">
        <f>IF(J52="","",J52+W52+Y52+SUM(AA52:AF52))</f>
        <v>10</v>
      </c>
      <c r="N52" s="280"/>
      <c r="O52" s="347" t="str">
        <f>IF(M52&lt;6,"x0,7",IF(M52&gt;15,"x1,3",IF(M52&gt;13,"x1,2",IF(M52&gt;11,"x1,1",IF(M52&gt;11,"x1,1",IF(M52&gt;9,"x1,0",IF(M52&gt;7,"x0,9","x0,8")))))))</f>
        <v>x1,0</v>
      </c>
      <c r="P52" s="347"/>
      <c r="Q52" s="22"/>
      <c r="R52" s="281"/>
      <c r="S52" s="281"/>
      <c r="T52" s="274" t="s">
        <v>433</v>
      </c>
      <c r="U52" s="274"/>
      <c r="V52" s="22"/>
      <c r="W52" s="292">
        <f>IF(O6="Valariano",-1,IF(D6="Elfo scuro",1,IF(D6="Dampiro",-1,IF(D6="Mezzo-umano",-3,0))))</f>
        <v>0</v>
      </c>
      <c r="X52" s="292"/>
      <c r="Y52" s="269">
        <v>0</v>
      </c>
      <c r="Z52" s="270"/>
      <c r="AA52" s="144"/>
      <c r="AB52" s="144"/>
      <c r="AC52" s="144"/>
      <c r="AD52" s="144"/>
      <c r="AE52" s="144"/>
      <c r="AF52" s="144"/>
      <c r="AG52" s="22"/>
      <c r="AH52" s="263" t="s">
        <v>238</v>
      </c>
      <c r="AI52" s="263"/>
      <c r="AJ52" s="264"/>
      <c r="AK52" s="265">
        <f>VLOOKUP($AU$32,BP56:CD107,14)</f>
        <v>9</v>
      </c>
      <c r="AL52" s="265"/>
      <c r="AM52" s="289">
        <v>0</v>
      </c>
      <c r="AN52" s="289"/>
      <c r="AO52" s="337">
        <v>0</v>
      </c>
      <c r="AP52" s="288"/>
      <c r="AR52" s="263" t="s">
        <v>333</v>
      </c>
      <c r="AS52" s="263"/>
      <c r="AT52" s="264"/>
      <c r="AU52" s="287">
        <v>5</v>
      </c>
      <c r="AV52" s="288"/>
      <c r="AW52" s="29"/>
      <c r="BI52" s="11">
        <f>VALUE(MID(O52,2,4))</f>
        <v>1</v>
      </c>
      <c r="BJ52" s="9"/>
      <c r="BP52" s="394" t="s">
        <v>358</v>
      </c>
      <c r="BQ52" s="394"/>
      <c r="BR52" s="394"/>
      <c r="BS52" s="394"/>
      <c r="BT52" s="394"/>
      <c r="BU52" s="394"/>
      <c r="BV52" s="394"/>
      <c r="BW52" s="394"/>
      <c r="BX52" s="394"/>
      <c r="BY52" s="394"/>
      <c r="BZ52" s="394"/>
      <c r="CA52" s="394"/>
      <c r="CB52" s="394"/>
      <c r="CC52" s="394"/>
      <c r="CD52" s="394"/>
    </row>
    <row r="53" spans="1:87" ht="7.5" customHeight="1" thickBot="1" x14ac:dyDescent="0.4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8"/>
    </row>
    <row r="54" spans="1:87" ht="11.25" customHeight="1" thickBot="1" x14ac:dyDescent="0.4">
      <c r="BP54" s="394" t="s">
        <v>11</v>
      </c>
      <c r="BQ54" s="394"/>
      <c r="BS54" s="360" t="s">
        <v>352</v>
      </c>
      <c r="BT54" s="360"/>
      <c r="BU54" s="360" t="s">
        <v>353</v>
      </c>
      <c r="BV54" s="360"/>
      <c r="BW54" s="360" t="s">
        <v>354</v>
      </c>
      <c r="BX54" s="360"/>
      <c r="BY54" s="360" t="s">
        <v>355</v>
      </c>
      <c r="BZ54" s="360"/>
      <c r="CA54" s="360" t="s">
        <v>356</v>
      </c>
      <c r="CB54" s="360"/>
      <c r="CC54" s="360" t="s">
        <v>357</v>
      </c>
      <c r="CD54" s="360"/>
    </row>
    <row r="55" spans="1:87" ht="7.5" customHeight="1" x14ac:dyDescent="0.3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7"/>
    </row>
    <row r="56" spans="1:87" ht="15" customHeight="1" x14ac:dyDescent="0.35">
      <c r="A56" s="28"/>
      <c r="B56" s="238" t="s">
        <v>200</v>
      </c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  <c r="V56" s="238"/>
      <c r="W56" s="238"/>
      <c r="X56" s="238"/>
      <c r="Y56" s="238"/>
      <c r="Z56" s="238"/>
      <c r="AA56" s="238"/>
      <c r="AB56" s="238"/>
      <c r="AC56" s="238"/>
      <c r="AD56" s="238"/>
      <c r="AE56" s="52"/>
      <c r="AF56" s="238" t="s">
        <v>247</v>
      </c>
      <c r="AG56" s="238"/>
      <c r="AH56" s="238"/>
      <c r="AI56" s="238"/>
      <c r="AJ56" s="238"/>
      <c r="AK56" s="238"/>
      <c r="AL56" s="238"/>
      <c r="AM56" s="238"/>
      <c r="AN56" s="238"/>
      <c r="AO56" s="238"/>
      <c r="AP56" s="238"/>
      <c r="AQ56" s="238"/>
      <c r="AR56" s="238"/>
      <c r="AS56" s="238"/>
      <c r="AT56" s="238"/>
      <c r="AU56" s="238"/>
      <c r="AV56" s="238"/>
      <c r="AW56" s="29"/>
      <c r="BP56" s="220">
        <v>48</v>
      </c>
      <c r="BQ56" s="220"/>
      <c r="BR56" s="107"/>
      <c r="BS56" s="220">
        <v>5</v>
      </c>
      <c r="BT56" s="220"/>
      <c r="BU56" s="220">
        <v>17</v>
      </c>
      <c r="BV56" s="220"/>
      <c r="BW56" s="220">
        <v>6</v>
      </c>
      <c r="BX56" s="220"/>
      <c r="BY56" s="220">
        <v>6</v>
      </c>
      <c r="BZ56" s="220"/>
      <c r="CA56" s="220">
        <v>7</v>
      </c>
      <c r="CB56" s="220"/>
      <c r="CC56" s="220">
        <v>7</v>
      </c>
      <c r="CD56" s="220"/>
    </row>
    <row r="57" spans="1:87" ht="3.65" customHeight="1" x14ac:dyDescent="0.35">
      <c r="A57" s="28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2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29"/>
      <c r="BP57" s="220">
        <v>54</v>
      </c>
      <c r="BQ57" s="220"/>
      <c r="BR57" s="107"/>
      <c r="BS57" s="220">
        <v>5</v>
      </c>
      <c r="BT57" s="220"/>
      <c r="BU57" s="220">
        <v>19</v>
      </c>
      <c r="BV57" s="220"/>
      <c r="BW57" s="220">
        <v>7</v>
      </c>
      <c r="BX57" s="220"/>
      <c r="BY57" s="220">
        <v>7</v>
      </c>
      <c r="BZ57" s="220"/>
      <c r="CA57" s="220">
        <v>9</v>
      </c>
      <c r="CB57" s="220"/>
      <c r="CC57" s="220">
        <v>9</v>
      </c>
      <c r="CD57" s="220"/>
    </row>
    <row r="58" spans="1:87" s="16" customFormat="1" ht="11.15" customHeight="1" x14ac:dyDescent="0.35">
      <c r="A58" s="41"/>
      <c r="B58" s="19"/>
      <c r="C58" s="19"/>
      <c r="D58" s="19"/>
      <c r="E58" s="242" t="s">
        <v>239</v>
      </c>
      <c r="F58" s="242"/>
      <c r="G58" s="242"/>
      <c r="H58" s="242"/>
      <c r="I58" s="242"/>
      <c r="J58" s="242"/>
      <c r="K58" s="242"/>
      <c r="L58" s="242"/>
      <c r="M58" s="242" t="s">
        <v>173</v>
      </c>
      <c r="N58" s="242"/>
      <c r="O58" s="242"/>
      <c r="P58" s="239" t="s">
        <v>240</v>
      </c>
      <c r="Q58" s="239"/>
      <c r="R58" s="239"/>
      <c r="S58" s="239" t="s">
        <v>241</v>
      </c>
      <c r="T58" s="239"/>
      <c r="U58" s="239"/>
      <c r="V58" s="239" t="s">
        <v>242</v>
      </c>
      <c r="W58" s="239"/>
      <c r="X58" s="239"/>
      <c r="Y58" s="239" t="s">
        <v>243</v>
      </c>
      <c r="Z58" s="239"/>
      <c r="AA58" s="239"/>
      <c r="AB58" s="239" t="s">
        <v>245</v>
      </c>
      <c r="AC58" s="239"/>
      <c r="AD58" s="239"/>
      <c r="AE58" s="74"/>
      <c r="AF58" s="74"/>
      <c r="AG58" s="68"/>
      <c r="AH58" s="74"/>
      <c r="AI58" s="74"/>
      <c r="AJ58" s="74"/>
      <c r="AK58" s="74"/>
      <c r="AL58" s="74"/>
      <c r="AM58" s="74"/>
      <c r="AN58" s="74"/>
      <c r="AO58" s="74"/>
      <c r="AP58" s="52"/>
      <c r="AQ58" s="52"/>
      <c r="AR58" s="52"/>
      <c r="AS58" s="52"/>
      <c r="AT58" s="52"/>
      <c r="AU58" s="52"/>
      <c r="AV58" s="52"/>
      <c r="AW58" s="42"/>
      <c r="BI58" s="15"/>
      <c r="BK58" s="15"/>
      <c r="BP58" s="220">
        <v>56</v>
      </c>
      <c r="BQ58" s="220"/>
      <c r="BR58" s="108"/>
      <c r="BS58" s="220">
        <v>6</v>
      </c>
      <c r="BT58" s="220"/>
      <c r="BU58" s="220">
        <v>20</v>
      </c>
      <c r="BV58" s="220"/>
      <c r="BW58" s="220">
        <v>7</v>
      </c>
      <c r="BX58" s="220"/>
      <c r="BY58" s="220">
        <v>7</v>
      </c>
      <c r="BZ58" s="220"/>
      <c r="CA58" s="220">
        <v>8</v>
      </c>
      <c r="CB58" s="220"/>
      <c r="CC58" s="220">
        <v>8</v>
      </c>
      <c r="CD58" s="220"/>
    </row>
    <row r="59" spans="1:87" s="16" customFormat="1" ht="15" customHeight="1" x14ac:dyDescent="0.35">
      <c r="A59" s="41"/>
      <c r="B59" s="242" t="s">
        <v>233</v>
      </c>
      <c r="C59" s="242"/>
      <c r="D59" s="242"/>
      <c r="E59" s="273" t="s">
        <v>239</v>
      </c>
      <c r="F59" s="273"/>
      <c r="G59" s="273"/>
      <c r="H59" s="273"/>
      <c r="I59" s="273"/>
      <c r="J59" s="273"/>
      <c r="K59" s="273"/>
      <c r="L59" s="273"/>
      <c r="M59" s="247" t="s">
        <v>173</v>
      </c>
      <c r="N59" s="247"/>
      <c r="O59" s="247"/>
      <c r="P59" s="282">
        <v>0</v>
      </c>
      <c r="Q59" s="282"/>
      <c r="R59" s="282"/>
      <c r="S59" s="282">
        <v>0</v>
      </c>
      <c r="T59" s="282"/>
      <c r="U59" s="282"/>
      <c r="V59" s="282">
        <v>0</v>
      </c>
      <c r="W59" s="282"/>
      <c r="X59" s="282"/>
      <c r="Y59" s="303" t="s">
        <v>244</v>
      </c>
      <c r="Z59" s="247"/>
      <c r="AA59" s="247"/>
      <c r="AB59" s="257">
        <v>0</v>
      </c>
      <c r="AC59" s="258"/>
      <c r="AD59" s="258"/>
      <c r="AE59" s="22"/>
      <c r="AF59" s="242" t="s">
        <v>203</v>
      </c>
      <c r="AG59" s="242"/>
      <c r="AH59" s="242"/>
      <c r="AI59" s="273"/>
      <c r="AJ59" s="273"/>
      <c r="AK59" s="273"/>
      <c r="AL59" s="273"/>
      <c r="AM59" s="273"/>
      <c r="AN59" s="273"/>
      <c r="AO59" s="273"/>
      <c r="AP59" s="273"/>
      <c r="AQ59" s="273"/>
      <c r="AR59" s="273"/>
      <c r="AS59" s="242" t="s">
        <v>202</v>
      </c>
      <c r="AT59" s="242"/>
      <c r="AU59" s="290"/>
      <c r="AV59" s="290"/>
      <c r="AW59" s="42"/>
      <c r="BI59" s="15"/>
      <c r="BK59" s="15"/>
      <c r="BP59" s="220">
        <v>60</v>
      </c>
      <c r="BQ59" s="220"/>
      <c r="BR59" s="108"/>
      <c r="BS59" s="220">
        <v>6</v>
      </c>
      <c r="BT59" s="220"/>
      <c r="BU59" s="220">
        <v>22</v>
      </c>
      <c r="BV59" s="220"/>
      <c r="BW59" s="220">
        <v>7</v>
      </c>
      <c r="BX59" s="220"/>
      <c r="BY59" s="220">
        <v>7</v>
      </c>
      <c r="BZ59" s="220"/>
      <c r="CA59" s="220">
        <v>9</v>
      </c>
      <c r="CB59" s="220"/>
      <c r="CC59" s="220">
        <v>9</v>
      </c>
      <c r="CD59" s="220"/>
    </row>
    <row r="60" spans="1:87" ht="3.65" customHeight="1" x14ac:dyDescent="0.35">
      <c r="A60" s="28"/>
      <c r="B60" s="67"/>
      <c r="C60" s="18"/>
      <c r="D60" s="18"/>
      <c r="E60" s="18"/>
      <c r="F60" s="18"/>
      <c r="G60" s="72"/>
      <c r="H60" s="72"/>
      <c r="I60" s="72"/>
      <c r="J60" s="72"/>
      <c r="K60" s="72"/>
      <c r="L60" s="72"/>
      <c r="M60" s="72"/>
      <c r="N60" s="72"/>
      <c r="O60" s="73"/>
      <c r="P60" s="72"/>
      <c r="Q60" s="72"/>
      <c r="R60" s="72"/>
      <c r="S60" s="72"/>
      <c r="T60" s="72"/>
      <c r="U60" s="72"/>
      <c r="V60" s="72"/>
      <c r="W60" s="72"/>
      <c r="X60" s="72"/>
      <c r="Y60" s="18"/>
      <c r="Z60" s="18"/>
      <c r="AA60" s="18"/>
      <c r="AB60" s="207"/>
      <c r="AC60" s="207"/>
      <c r="AD60" s="207"/>
      <c r="AE60" s="18"/>
      <c r="AF60" s="18"/>
      <c r="AG60" s="22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29"/>
      <c r="BP60" s="220">
        <v>63</v>
      </c>
      <c r="BQ60" s="220"/>
      <c r="BR60" s="107"/>
      <c r="BS60" s="220">
        <v>6</v>
      </c>
      <c r="BT60" s="220"/>
      <c r="BU60" s="220">
        <v>23</v>
      </c>
      <c r="BV60" s="220"/>
      <c r="BW60" s="220">
        <v>8</v>
      </c>
      <c r="BX60" s="220"/>
      <c r="BY60" s="220">
        <v>8</v>
      </c>
      <c r="BZ60" s="220"/>
      <c r="CA60" s="220">
        <v>9</v>
      </c>
      <c r="CB60" s="220"/>
      <c r="CC60" s="220">
        <v>9</v>
      </c>
      <c r="CD60" s="220"/>
    </row>
    <row r="61" spans="1:87" ht="15" customHeight="1" x14ac:dyDescent="0.35">
      <c r="A61" s="28"/>
      <c r="B61" s="242" t="s">
        <v>234</v>
      </c>
      <c r="C61" s="242"/>
      <c r="D61" s="242"/>
      <c r="E61" s="273" t="s">
        <v>239</v>
      </c>
      <c r="F61" s="273"/>
      <c r="G61" s="273"/>
      <c r="H61" s="273"/>
      <c r="I61" s="273"/>
      <c r="J61" s="273"/>
      <c r="K61" s="273"/>
      <c r="L61" s="273"/>
      <c r="M61" s="247" t="s">
        <v>173</v>
      </c>
      <c r="N61" s="247"/>
      <c r="O61" s="247"/>
      <c r="P61" s="282">
        <v>0</v>
      </c>
      <c r="Q61" s="282"/>
      <c r="R61" s="282"/>
      <c r="S61" s="282">
        <v>0</v>
      </c>
      <c r="T61" s="282"/>
      <c r="U61" s="282"/>
      <c r="V61" s="282">
        <v>0</v>
      </c>
      <c r="W61" s="282"/>
      <c r="X61" s="282"/>
      <c r="Y61" s="303" t="s">
        <v>244</v>
      </c>
      <c r="Z61" s="247"/>
      <c r="AA61" s="247"/>
      <c r="AB61" s="257">
        <v>0</v>
      </c>
      <c r="AC61" s="258"/>
      <c r="AD61" s="258"/>
      <c r="AE61" s="22"/>
      <c r="AF61" s="242" t="s">
        <v>249</v>
      </c>
      <c r="AG61" s="242"/>
      <c r="AH61" s="242"/>
      <c r="AI61" s="247"/>
      <c r="AJ61" s="247"/>
      <c r="AK61" s="247"/>
      <c r="AL61" s="247"/>
      <c r="AM61" s="247"/>
      <c r="AN61" s="247"/>
      <c r="AO61" s="242" t="s">
        <v>250</v>
      </c>
      <c r="AP61" s="242"/>
      <c r="AQ61" s="242"/>
      <c r="AR61" s="247"/>
      <c r="AS61" s="247"/>
      <c r="AT61" s="247"/>
      <c r="AU61" s="247"/>
      <c r="AV61" s="247"/>
      <c r="AW61" s="29"/>
      <c r="BP61" s="220">
        <v>64</v>
      </c>
      <c r="BQ61" s="220"/>
      <c r="BR61" s="107"/>
      <c r="BS61" s="220">
        <v>6</v>
      </c>
      <c r="BT61" s="220"/>
      <c r="BU61" s="220">
        <v>22</v>
      </c>
      <c r="BV61" s="220"/>
      <c r="BW61" s="220">
        <v>8</v>
      </c>
      <c r="BX61" s="220"/>
      <c r="BY61" s="220">
        <v>8</v>
      </c>
      <c r="BZ61" s="220"/>
      <c r="CA61" s="220">
        <v>10</v>
      </c>
      <c r="CB61" s="220"/>
      <c r="CC61" s="220">
        <v>10</v>
      </c>
      <c r="CD61" s="220"/>
    </row>
    <row r="62" spans="1:87" ht="3.65" customHeight="1" x14ac:dyDescent="0.35">
      <c r="A62" s="28"/>
      <c r="B62" s="67"/>
      <c r="C62" s="18"/>
      <c r="D62" s="18"/>
      <c r="E62" s="18"/>
      <c r="F62" s="18"/>
      <c r="G62" s="72"/>
      <c r="H62" s="72"/>
      <c r="I62" s="72"/>
      <c r="J62" s="72"/>
      <c r="K62" s="72"/>
      <c r="L62" s="72"/>
      <c r="M62" s="72"/>
      <c r="N62" s="72"/>
      <c r="O62" s="73"/>
      <c r="P62" s="72"/>
      <c r="Q62" s="75"/>
      <c r="R62" s="72"/>
      <c r="S62" s="72"/>
      <c r="T62" s="72"/>
      <c r="U62" s="72"/>
      <c r="V62" s="72"/>
      <c r="W62" s="72"/>
      <c r="X62" s="76"/>
      <c r="Y62" s="44"/>
      <c r="Z62" s="71"/>
      <c r="AA62" s="44"/>
      <c r="AB62" s="208"/>
      <c r="AC62" s="209"/>
      <c r="AD62" s="208"/>
      <c r="AE62" s="44"/>
      <c r="AF62" s="71"/>
      <c r="AG62" s="22"/>
      <c r="AH62" s="18"/>
      <c r="AI62" s="18"/>
      <c r="AJ62" s="18"/>
      <c r="AK62" s="18"/>
      <c r="AL62" s="18"/>
      <c r="AM62" s="18"/>
      <c r="AN62" s="44"/>
      <c r="AO62" s="44"/>
      <c r="AP62" s="71"/>
      <c r="AQ62" s="44"/>
      <c r="AR62" s="44"/>
      <c r="AS62" s="71"/>
      <c r="AT62" s="44"/>
      <c r="AU62" s="44"/>
      <c r="AV62" s="71"/>
      <c r="AW62" s="29"/>
      <c r="BP62" s="220">
        <v>66</v>
      </c>
      <c r="BQ62" s="220"/>
      <c r="BR62" s="107"/>
      <c r="BS62" s="220">
        <v>7</v>
      </c>
      <c r="BT62" s="220"/>
      <c r="BU62" s="220">
        <v>23</v>
      </c>
      <c r="BV62" s="220"/>
      <c r="BW62" s="220">
        <v>8</v>
      </c>
      <c r="BX62" s="220"/>
      <c r="BY62" s="220">
        <v>8</v>
      </c>
      <c r="BZ62" s="220"/>
      <c r="CA62" s="220">
        <v>10</v>
      </c>
      <c r="CB62" s="220"/>
      <c r="CC62" s="220">
        <v>10</v>
      </c>
      <c r="CD62" s="220"/>
    </row>
    <row r="63" spans="1:87" ht="15" customHeight="1" x14ac:dyDescent="0.35">
      <c r="A63" s="28"/>
      <c r="B63" s="242" t="s">
        <v>235</v>
      </c>
      <c r="C63" s="242"/>
      <c r="D63" s="242"/>
      <c r="E63" s="273" t="s">
        <v>239</v>
      </c>
      <c r="F63" s="273"/>
      <c r="G63" s="273"/>
      <c r="H63" s="273"/>
      <c r="I63" s="273"/>
      <c r="J63" s="273"/>
      <c r="K63" s="273"/>
      <c r="L63" s="273"/>
      <c r="M63" s="247" t="s">
        <v>173</v>
      </c>
      <c r="N63" s="247"/>
      <c r="O63" s="247"/>
      <c r="P63" s="282">
        <v>0</v>
      </c>
      <c r="Q63" s="282"/>
      <c r="R63" s="349"/>
      <c r="S63" s="282">
        <v>0</v>
      </c>
      <c r="T63" s="282"/>
      <c r="U63" s="282"/>
      <c r="V63" s="282">
        <v>0</v>
      </c>
      <c r="W63" s="282"/>
      <c r="X63" s="282"/>
      <c r="Y63" s="303" t="s">
        <v>244</v>
      </c>
      <c r="Z63" s="247"/>
      <c r="AA63" s="247"/>
      <c r="AB63" s="257">
        <v>0</v>
      </c>
      <c r="AC63" s="258"/>
      <c r="AD63" s="258"/>
      <c r="AE63" s="22"/>
      <c r="AF63" s="242" t="s">
        <v>242</v>
      </c>
      <c r="AG63" s="242"/>
      <c r="AH63" s="242"/>
      <c r="AI63" s="294"/>
      <c r="AJ63" s="294"/>
      <c r="AK63" s="294"/>
      <c r="AL63" s="294"/>
      <c r="AM63" s="294"/>
      <c r="AN63" s="294"/>
      <c r="AO63" s="242" t="s">
        <v>245</v>
      </c>
      <c r="AP63" s="242"/>
      <c r="AQ63" s="242"/>
      <c r="AR63" s="258"/>
      <c r="AS63" s="258"/>
      <c r="AT63" s="258"/>
      <c r="AU63" s="258"/>
      <c r="AV63" s="258"/>
      <c r="AW63" s="29"/>
      <c r="BP63" s="220">
        <v>70</v>
      </c>
      <c r="BQ63" s="220"/>
      <c r="BR63" s="107"/>
      <c r="BS63" s="220">
        <v>7</v>
      </c>
      <c r="BT63" s="220"/>
      <c r="BU63" s="220">
        <v>25</v>
      </c>
      <c r="BV63" s="220"/>
      <c r="BW63" s="220">
        <v>9</v>
      </c>
      <c r="BX63" s="220"/>
      <c r="BY63" s="220">
        <v>9</v>
      </c>
      <c r="BZ63" s="220"/>
      <c r="CA63" s="220">
        <v>10</v>
      </c>
      <c r="CB63" s="220"/>
      <c r="CC63" s="220">
        <v>10</v>
      </c>
      <c r="CD63" s="220"/>
    </row>
    <row r="64" spans="1:87" ht="3.65" customHeight="1" x14ac:dyDescent="0.35">
      <c r="A64" s="28"/>
      <c r="B64" s="67"/>
      <c r="C64" s="18"/>
      <c r="D64" s="18"/>
      <c r="E64" s="18"/>
      <c r="F64" s="18"/>
      <c r="G64" s="72"/>
      <c r="H64" s="72"/>
      <c r="I64" s="72"/>
      <c r="J64" s="72"/>
      <c r="K64" s="72"/>
      <c r="L64" s="72"/>
      <c r="M64" s="72"/>
      <c r="N64" s="72"/>
      <c r="O64" s="73"/>
      <c r="P64" s="72"/>
      <c r="Q64" s="75"/>
      <c r="R64" s="72"/>
      <c r="S64" s="282"/>
      <c r="T64" s="282"/>
      <c r="U64" s="282"/>
      <c r="V64" s="72"/>
      <c r="W64" s="72"/>
      <c r="X64" s="72"/>
      <c r="Y64" s="18"/>
      <c r="Z64" s="18"/>
      <c r="AA64" s="18"/>
      <c r="AB64" s="207"/>
      <c r="AC64" s="207"/>
      <c r="AD64" s="207"/>
      <c r="AE64" s="18"/>
      <c r="AF64" s="18"/>
      <c r="AG64" s="22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29"/>
      <c r="BP64" s="220">
        <v>72</v>
      </c>
      <c r="BQ64" s="220"/>
      <c r="BR64" s="107"/>
      <c r="BS64" s="220">
        <v>7</v>
      </c>
      <c r="BT64" s="220"/>
      <c r="BU64" s="220">
        <v>25</v>
      </c>
      <c r="BV64" s="220"/>
      <c r="BW64" s="220">
        <v>9</v>
      </c>
      <c r="BX64" s="220"/>
      <c r="BY64" s="220">
        <v>9</v>
      </c>
      <c r="BZ64" s="220"/>
      <c r="CA64" s="220">
        <v>11</v>
      </c>
      <c r="CB64" s="220"/>
      <c r="CC64" s="220">
        <v>11</v>
      </c>
      <c r="CD64" s="220"/>
    </row>
    <row r="65" spans="1:82" ht="15" customHeight="1" x14ac:dyDescent="0.35">
      <c r="A65" s="28"/>
      <c r="B65" s="242" t="s">
        <v>236</v>
      </c>
      <c r="C65" s="242"/>
      <c r="D65" s="242"/>
      <c r="E65" s="273" t="s">
        <v>239</v>
      </c>
      <c r="F65" s="273"/>
      <c r="G65" s="273"/>
      <c r="H65" s="273"/>
      <c r="I65" s="273"/>
      <c r="J65" s="273"/>
      <c r="K65" s="273"/>
      <c r="L65" s="273"/>
      <c r="M65" s="247" t="s">
        <v>173</v>
      </c>
      <c r="N65" s="247"/>
      <c r="O65" s="247"/>
      <c r="P65" s="282">
        <v>0</v>
      </c>
      <c r="Q65" s="282"/>
      <c r="R65" s="349"/>
      <c r="S65" s="282"/>
      <c r="T65" s="282"/>
      <c r="U65" s="282"/>
      <c r="V65" s="282">
        <v>0</v>
      </c>
      <c r="W65" s="282"/>
      <c r="X65" s="282"/>
      <c r="Y65" s="303" t="s">
        <v>244</v>
      </c>
      <c r="Z65" s="247"/>
      <c r="AA65" s="247"/>
      <c r="AB65" s="257">
        <v>0</v>
      </c>
      <c r="AC65" s="258"/>
      <c r="AD65" s="258"/>
      <c r="AE65" s="22"/>
      <c r="AF65" s="238" t="s">
        <v>432</v>
      </c>
      <c r="AG65" s="238"/>
      <c r="AH65" s="238"/>
      <c r="AI65" s="238"/>
      <c r="AJ65" s="238"/>
      <c r="AK65" s="238"/>
      <c r="AL65" s="238"/>
      <c r="AM65" s="238"/>
      <c r="AN65" s="238"/>
      <c r="AO65" s="238"/>
      <c r="AP65" s="238"/>
      <c r="AQ65" s="238"/>
      <c r="AR65" s="238"/>
      <c r="AS65" s="238"/>
      <c r="AT65" s="238"/>
      <c r="AU65" s="238"/>
      <c r="AV65" s="238"/>
      <c r="AW65" s="29"/>
      <c r="BP65" s="220">
        <v>77</v>
      </c>
      <c r="BQ65" s="220"/>
      <c r="BR65" s="107"/>
      <c r="BS65" s="220">
        <v>8</v>
      </c>
      <c r="BT65" s="220"/>
      <c r="BU65" s="220">
        <v>27</v>
      </c>
      <c r="BV65" s="220"/>
      <c r="BW65" s="220">
        <v>10</v>
      </c>
      <c r="BX65" s="220"/>
      <c r="BY65" s="220">
        <v>10</v>
      </c>
      <c r="BZ65" s="220"/>
      <c r="CA65" s="220">
        <v>11</v>
      </c>
      <c r="CB65" s="220"/>
      <c r="CC65" s="220">
        <v>11</v>
      </c>
      <c r="CD65" s="220"/>
    </row>
    <row r="66" spans="1:82" ht="3.65" customHeight="1" x14ac:dyDescent="0.35">
      <c r="A66" s="28"/>
      <c r="B66" s="67"/>
      <c r="C66" s="18"/>
      <c r="D66" s="18"/>
      <c r="E66" s="18"/>
      <c r="F66" s="18"/>
      <c r="G66" s="72"/>
      <c r="H66" s="72"/>
      <c r="I66" s="72"/>
      <c r="J66" s="72"/>
      <c r="K66" s="72"/>
      <c r="L66" s="72"/>
      <c r="M66" s="72"/>
      <c r="N66" s="72"/>
      <c r="O66" s="73"/>
      <c r="P66" s="72"/>
      <c r="Q66" s="75"/>
      <c r="R66" s="72"/>
      <c r="S66" s="72"/>
      <c r="T66" s="72"/>
      <c r="U66" s="72"/>
      <c r="V66" s="72"/>
      <c r="W66" s="72"/>
      <c r="X66" s="72"/>
      <c r="Y66" s="18"/>
      <c r="Z66" s="18"/>
      <c r="AA66" s="18"/>
      <c r="AB66" s="207"/>
      <c r="AC66" s="207"/>
      <c r="AD66" s="207"/>
      <c r="AE66" s="18"/>
      <c r="AF66" s="18"/>
      <c r="AG66" s="22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29"/>
      <c r="BP66" s="220">
        <v>78</v>
      </c>
      <c r="BQ66" s="220"/>
      <c r="BR66" s="107"/>
      <c r="BS66" s="220">
        <v>8</v>
      </c>
      <c r="BT66" s="220"/>
      <c r="BU66" s="220">
        <v>26</v>
      </c>
      <c r="BV66" s="220"/>
      <c r="BW66" s="220">
        <v>10</v>
      </c>
      <c r="BX66" s="220"/>
      <c r="BY66" s="220">
        <v>10</v>
      </c>
      <c r="BZ66" s="220"/>
      <c r="CA66" s="220">
        <v>12</v>
      </c>
      <c r="CB66" s="220"/>
      <c r="CC66" s="220">
        <v>12</v>
      </c>
      <c r="CD66" s="220"/>
    </row>
    <row r="67" spans="1:82" ht="15" customHeight="1" x14ac:dyDescent="0.35">
      <c r="A67" s="28"/>
      <c r="B67" s="242" t="s">
        <v>237</v>
      </c>
      <c r="C67" s="242"/>
      <c r="D67" s="242"/>
      <c r="E67" s="273" t="s">
        <v>239</v>
      </c>
      <c r="F67" s="273"/>
      <c r="G67" s="273"/>
      <c r="H67" s="273"/>
      <c r="I67" s="273"/>
      <c r="J67" s="273"/>
      <c r="K67" s="273"/>
      <c r="L67" s="273"/>
      <c r="M67" s="247" t="s">
        <v>173</v>
      </c>
      <c r="N67" s="247"/>
      <c r="O67" s="247"/>
      <c r="P67" s="282">
        <v>0</v>
      </c>
      <c r="Q67" s="282"/>
      <c r="R67" s="282"/>
      <c r="S67" s="282">
        <v>0</v>
      </c>
      <c r="T67" s="282"/>
      <c r="U67" s="282"/>
      <c r="V67" s="282">
        <v>0</v>
      </c>
      <c r="W67" s="282"/>
      <c r="X67" s="282"/>
      <c r="Y67" s="282">
        <v>0</v>
      </c>
      <c r="Z67" s="282"/>
      <c r="AA67" s="282"/>
      <c r="AB67" s="257">
        <v>0</v>
      </c>
      <c r="AC67" s="258"/>
      <c r="AD67" s="258"/>
      <c r="AE67" s="22"/>
      <c r="AF67" s="242" t="s">
        <v>409</v>
      </c>
      <c r="AG67" s="242"/>
      <c r="AH67" s="242"/>
      <c r="AI67" s="266">
        <v>0</v>
      </c>
      <c r="AJ67" s="267"/>
      <c r="AK67" s="22"/>
      <c r="AL67" s="242" t="s">
        <v>410</v>
      </c>
      <c r="AM67" s="242"/>
      <c r="AN67" s="268"/>
      <c r="AO67" s="266">
        <v>0</v>
      </c>
      <c r="AP67" s="267"/>
      <c r="AQ67" s="22"/>
      <c r="AR67" s="242" t="s">
        <v>411</v>
      </c>
      <c r="AS67" s="242"/>
      <c r="AT67" s="268"/>
      <c r="AU67" s="266">
        <v>0</v>
      </c>
      <c r="AV67" s="267"/>
      <c r="AW67" s="29"/>
      <c r="BP67" s="220">
        <v>80</v>
      </c>
      <c r="BQ67" s="220"/>
      <c r="BR67" s="107"/>
      <c r="BS67" s="220">
        <v>8</v>
      </c>
      <c r="BT67" s="220"/>
      <c r="BU67" s="220">
        <v>28</v>
      </c>
      <c r="BV67" s="220"/>
      <c r="BW67" s="220">
        <v>10</v>
      </c>
      <c r="BX67" s="220"/>
      <c r="BY67" s="220">
        <v>10</v>
      </c>
      <c r="BZ67" s="220"/>
      <c r="CA67" s="220">
        <v>12</v>
      </c>
      <c r="CB67" s="220"/>
      <c r="CC67" s="220">
        <v>12</v>
      </c>
      <c r="CD67" s="220"/>
    </row>
    <row r="68" spans="1:82" ht="3.65" customHeight="1" x14ac:dyDescent="0.35">
      <c r="A68" s="28"/>
      <c r="B68" s="67"/>
      <c r="C68" s="18"/>
      <c r="D68" s="18"/>
      <c r="E68" s="18"/>
      <c r="F68" s="18"/>
      <c r="G68" s="72"/>
      <c r="H68" s="72"/>
      <c r="I68" s="72"/>
      <c r="J68" s="72"/>
      <c r="K68" s="72"/>
      <c r="L68" s="72"/>
      <c r="M68" s="72"/>
      <c r="N68" s="72"/>
      <c r="O68" s="73"/>
      <c r="P68" s="72"/>
      <c r="Q68" s="75"/>
      <c r="R68" s="77"/>
      <c r="S68" s="282"/>
      <c r="T68" s="282"/>
      <c r="U68" s="282"/>
      <c r="V68" s="77"/>
      <c r="W68" s="77"/>
      <c r="X68" s="77"/>
      <c r="Y68" s="282"/>
      <c r="Z68" s="282"/>
      <c r="AA68" s="282"/>
      <c r="AB68" s="210"/>
      <c r="AC68" s="210"/>
      <c r="AD68" s="210"/>
      <c r="AE68" s="52"/>
      <c r="AF68" s="52"/>
      <c r="AG68" s="22"/>
      <c r="AH68" s="52"/>
      <c r="AI68" s="52"/>
      <c r="AJ68" s="52"/>
      <c r="AK68" s="52"/>
      <c r="AL68" s="52"/>
      <c r="AM68" s="74"/>
      <c r="AN68" s="74"/>
      <c r="AO68" s="52"/>
      <c r="AP68" s="52"/>
      <c r="AQ68" s="52"/>
      <c r="AR68" s="52"/>
      <c r="AS68" s="74"/>
      <c r="AT68" s="74"/>
      <c r="AU68" s="52"/>
      <c r="AV68" s="52"/>
      <c r="AW68" s="29"/>
      <c r="BP68" s="220">
        <v>81</v>
      </c>
      <c r="BQ68" s="220"/>
      <c r="BR68" s="107"/>
      <c r="BS68" s="220">
        <v>8</v>
      </c>
      <c r="BT68" s="220"/>
      <c r="BU68" s="220">
        <v>29</v>
      </c>
      <c r="BV68" s="220"/>
      <c r="BW68" s="220">
        <v>10</v>
      </c>
      <c r="BX68" s="220"/>
      <c r="BY68" s="220">
        <v>10</v>
      </c>
      <c r="BZ68" s="220"/>
      <c r="CA68" s="220">
        <v>12</v>
      </c>
      <c r="CB68" s="220"/>
      <c r="CC68" s="220">
        <v>12</v>
      </c>
      <c r="CD68" s="220"/>
    </row>
    <row r="69" spans="1:82" ht="15" customHeight="1" x14ac:dyDescent="0.35">
      <c r="A69" s="28"/>
      <c r="B69" s="242" t="s">
        <v>238</v>
      </c>
      <c r="C69" s="242"/>
      <c r="D69" s="242"/>
      <c r="E69" s="273" t="s">
        <v>239</v>
      </c>
      <c r="F69" s="273"/>
      <c r="G69" s="273"/>
      <c r="H69" s="273"/>
      <c r="I69" s="273"/>
      <c r="J69" s="273"/>
      <c r="K69" s="273"/>
      <c r="L69" s="273"/>
      <c r="M69" s="247" t="s">
        <v>173</v>
      </c>
      <c r="N69" s="247"/>
      <c r="O69" s="247"/>
      <c r="P69" s="282">
        <v>0</v>
      </c>
      <c r="Q69" s="282"/>
      <c r="R69" s="282"/>
      <c r="S69" s="282"/>
      <c r="T69" s="282"/>
      <c r="U69" s="282"/>
      <c r="V69" s="282">
        <v>0</v>
      </c>
      <c r="W69" s="282"/>
      <c r="X69" s="282"/>
      <c r="Y69" s="282"/>
      <c r="Z69" s="282"/>
      <c r="AA69" s="282"/>
      <c r="AB69" s="257">
        <v>0</v>
      </c>
      <c r="AC69" s="258"/>
      <c r="AD69" s="258"/>
      <c r="AE69" s="22"/>
      <c r="AF69" s="242" t="s">
        <v>412</v>
      </c>
      <c r="AG69" s="242"/>
      <c r="AH69" s="242"/>
      <c r="AI69" s="266">
        <v>0</v>
      </c>
      <c r="AJ69" s="267"/>
      <c r="AK69" s="22"/>
      <c r="AL69" s="242" t="s">
        <v>413</v>
      </c>
      <c r="AM69" s="242"/>
      <c r="AN69" s="268"/>
      <c r="AO69" s="266">
        <v>0</v>
      </c>
      <c r="AP69" s="267"/>
      <c r="AQ69" s="22"/>
      <c r="AR69" s="242" t="s">
        <v>414</v>
      </c>
      <c r="AS69" s="242"/>
      <c r="AT69" s="268"/>
      <c r="AU69" s="266">
        <v>0</v>
      </c>
      <c r="AV69" s="267"/>
      <c r="AW69" s="29"/>
      <c r="BP69" s="220">
        <v>84</v>
      </c>
      <c r="BQ69" s="220"/>
      <c r="BR69" s="107"/>
      <c r="BS69" s="220">
        <v>8</v>
      </c>
      <c r="BT69" s="220"/>
      <c r="BU69" s="220">
        <v>28</v>
      </c>
      <c r="BV69" s="220"/>
      <c r="BW69" s="220">
        <v>11</v>
      </c>
      <c r="BX69" s="220"/>
      <c r="BY69" s="220">
        <v>11</v>
      </c>
      <c r="BZ69" s="220"/>
      <c r="CA69" s="220">
        <v>13</v>
      </c>
      <c r="CB69" s="220"/>
      <c r="CC69" s="220">
        <v>13</v>
      </c>
      <c r="CD69" s="220"/>
    </row>
    <row r="70" spans="1:82" ht="3.65" customHeight="1" x14ac:dyDescent="0.35">
      <c r="A70" s="28"/>
      <c r="B70" s="67"/>
      <c r="C70" s="18"/>
      <c r="D70" s="18"/>
      <c r="E70" s="18"/>
      <c r="F70" s="18"/>
      <c r="G70" s="72"/>
      <c r="H70" s="72"/>
      <c r="I70" s="72"/>
      <c r="J70" s="72"/>
      <c r="K70" s="72"/>
      <c r="L70" s="72"/>
      <c r="M70" s="72"/>
      <c r="N70" s="72"/>
      <c r="O70" s="73"/>
      <c r="P70" s="73"/>
      <c r="Q70" s="22"/>
      <c r="R70" s="18"/>
      <c r="S70" s="18"/>
      <c r="T70" s="18"/>
      <c r="U70" s="18"/>
      <c r="V70" s="72"/>
      <c r="W70" s="72"/>
      <c r="X70" s="72"/>
      <c r="Y70" s="72"/>
      <c r="Z70" s="72"/>
      <c r="AA70" s="72"/>
      <c r="AB70" s="18"/>
      <c r="AC70" s="18"/>
      <c r="AD70" s="18"/>
      <c r="AE70" s="18"/>
      <c r="AF70" s="18"/>
      <c r="AG70" s="22"/>
      <c r="AH70" s="18"/>
      <c r="AI70" s="18"/>
      <c r="AJ70" s="18"/>
      <c r="AK70" s="18"/>
      <c r="AL70" s="18"/>
      <c r="AM70" s="19"/>
      <c r="AN70" s="19"/>
      <c r="AO70" s="18"/>
      <c r="AP70" s="18"/>
      <c r="AQ70" s="18"/>
      <c r="AR70" s="18"/>
      <c r="AS70" s="19"/>
      <c r="AT70" s="19"/>
      <c r="AU70" s="18"/>
      <c r="AV70" s="18"/>
      <c r="AW70" s="29"/>
      <c r="BP70" s="220">
        <v>88</v>
      </c>
      <c r="BQ70" s="220"/>
      <c r="BR70" s="107"/>
      <c r="BS70" s="220">
        <v>9</v>
      </c>
      <c r="BT70" s="220"/>
      <c r="BU70" s="220">
        <v>31</v>
      </c>
      <c r="BV70" s="220"/>
      <c r="BW70" s="220">
        <v>11</v>
      </c>
      <c r="BX70" s="220"/>
      <c r="BY70" s="220">
        <v>11</v>
      </c>
      <c r="BZ70" s="220"/>
      <c r="CA70" s="220">
        <v>13</v>
      </c>
      <c r="CB70" s="220"/>
      <c r="CC70" s="220">
        <v>13</v>
      </c>
      <c r="CD70" s="220"/>
    </row>
    <row r="71" spans="1:82" ht="15" customHeight="1" x14ac:dyDescent="0.35">
      <c r="A71" s="28"/>
      <c r="B71" s="284" t="s">
        <v>246</v>
      </c>
      <c r="C71" s="284"/>
      <c r="D71" s="284"/>
      <c r="E71" s="285"/>
      <c r="F71" s="285"/>
      <c r="G71" s="285"/>
      <c r="H71" s="285"/>
      <c r="I71" s="285"/>
      <c r="J71" s="285"/>
      <c r="K71" s="285"/>
      <c r="L71" s="285"/>
      <c r="M71" s="286"/>
      <c r="N71" s="286"/>
      <c r="O71" s="286"/>
      <c r="P71" s="319" t="s">
        <v>244</v>
      </c>
      <c r="Q71" s="319"/>
      <c r="R71" s="319"/>
      <c r="S71" s="283">
        <f>SUM(S59,S61,S63,S67)</f>
        <v>0</v>
      </c>
      <c r="T71" s="283"/>
      <c r="U71" s="283"/>
      <c r="V71" s="283">
        <f>-1*CEILING(-1*AVERAGE(V59,V61,V63,V65,V67,V69),1)</f>
        <v>0</v>
      </c>
      <c r="W71" s="283"/>
      <c r="X71" s="283"/>
      <c r="Y71" s="325">
        <f>Y67</f>
        <v>0</v>
      </c>
      <c r="Z71" s="283"/>
      <c r="AA71" s="283"/>
      <c r="AB71" s="326">
        <f>SUM(AB59,AB61,AB63,AB65,AB67,AB69)</f>
        <v>0</v>
      </c>
      <c r="AC71" s="327"/>
      <c r="AD71" s="327"/>
      <c r="AE71" s="22"/>
      <c r="AF71" s="242" t="s">
        <v>12</v>
      </c>
      <c r="AG71" s="242"/>
      <c r="AH71" s="242"/>
      <c r="AI71" s="266">
        <v>0</v>
      </c>
      <c r="AJ71" s="267"/>
      <c r="AK71" s="22"/>
      <c r="AL71" s="242" t="s">
        <v>415</v>
      </c>
      <c r="AM71" s="242"/>
      <c r="AN71" s="268"/>
      <c r="AO71" s="266">
        <v>0</v>
      </c>
      <c r="AP71" s="267"/>
      <c r="AQ71" s="22"/>
      <c r="AR71" s="242" t="s">
        <v>416</v>
      </c>
      <c r="AS71" s="242"/>
      <c r="AT71" s="268"/>
      <c r="AU71" s="266">
        <v>0</v>
      </c>
      <c r="AV71" s="267"/>
      <c r="AW71" s="29"/>
      <c r="BP71" s="220">
        <v>90</v>
      </c>
      <c r="BQ71" s="220"/>
      <c r="BR71" s="107"/>
      <c r="BS71" s="220">
        <v>9</v>
      </c>
      <c r="BT71" s="220"/>
      <c r="BU71" s="220">
        <v>31</v>
      </c>
      <c r="BV71" s="220"/>
      <c r="BW71" s="220">
        <v>11</v>
      </c>
      <c r="BX71" s="220"/>
      <c r="BY71" s="220">
        <v>11</v>
      </c>
      <c r="BZ71" s="220"/>
      <c r="CA71" s="220">
        <v>14</v>
      </c>
      <c r="CB71" s="220"/>
      <c r="CC71" s="220">
        <v>14</v>
      </c>
      <c r="CD71" s="220"/>
    </row>
    <row r="72" spans="1:82" ht="7.5" customHeight="1" thickBot="1" x14ac:dyDescent="0.4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8"/>
      <c r="BP72" s="220">
        <v>91</v>
      </c>
      <c r="BQ72" s="220"/>
      <c r="BR72" s="107"/>
      <c r="BS72" s="220">
        <v>9</v>
      </c>
      <c r="BT72" s="220"/>
      <c r="BU72" s="220">
        <v>32</v>
      </c>
      <c r="BV72" s="220"/>
      <c r="BW72" s="220">
        <v>11</v>
      </c>
      <c r="BX72" s="220"/>
      <c r="BY72" s="220">
        <v>11</v>
      </c>
      <c r="BZ72" s="220"/>
      <c r="CA72" s="220">
        <v>14</v>
      </c>
      <c r="CB72" s="220"/>
      <c r="CC72" s="220">
        <v>14</v>
      </c>
      <c r="CD72" s="220"/>
    </row>
    <row r="73" spans="1:82" ht="11.25" customHeight="1" thickBot="1" x14ac:dyDescent="0.4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BI73" s="14"/>
      <c r="BP73" s="220">
        <v>96</v>
      </c>
      <c r="BQ73" s="220"/>
      <c r="BR73" s="107"/>
      <c r="BS73" s="220">
        <v>10</v>
      </c>
      <c r="BT73" s="220"/>
      <c r="BU73" s="220">
        <v>34</v>
      </c>
      <c r="BV73" s="220"/>
      <c r="BW73" s="220">
        <v>12</v>
      </c>
      <c r="BX73" s="220"/>
      <c r="BY73" s="220">
        <v>12</v>
      </c>
      <c r="BZ73" s="220"/>
      <c r="CA73" s="220">
        <v>14</v>
      </c>
      <c r="CB73" s="220"/>
      <c r="CC73" s="220">
        <v>14</v>
      </c>
      <c r="CD73" s="220"/>
    </row>
    <row r="74" spans="1:82" ht="7.5" customHeight="1" x14ac:dyDescent="0.35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7"/>
      <c r="BI74" s="14"/>
      <c r="BP74" s="220">
        <v>98</v>
      </c>
      <c r="BQ74" s="220"/>
      <c r="BR74" s="107"/>
      <c r="BS74" s="220">
        <v>10</v>
      </c>
      <c r="BT74" s="220"/>
      <c r="BU74" s="220">
        <v>34</v>
      </c>
      <c r="BV74" s="220"/>
      <c r="BW74" s="220">
        <v>12</v>
      </c>
      <c r="BX74" s="220"/>
      <c r="BY74" s="220">
        <v>12</v>
      </c>
      <c r="BZ74" s="220"/>
      <c r="CA74" s="220">
        <v>15</v>
      </c>
      <c r="CB74" s="220"/>
      <c r="CC74" s="220">
        <v>15</v>
      </c>
      <c r="CD74" s="220"/>
    </row>
    <row r="75" spans="1:82" ht="15" customHeight="1" x14ac:dyDescent="0.35">
      <c r="A75" s="28"/>
      <c r="B75" s="238" t="s">
        <v>279</v>
      </c>
      <c r="C75" s="238"/>
      <c r="D75" s="238"/>
      <c r="E75" s="238"/>
      <c r="F75" s="238"/>
      <c r="G75" s="238"/>
      <c r="H75" s="238"/>
      <c r="I75" s="238"/>
      <c r="J75" s="238"/>
      <c r="K75" s="238"/>
      <c r="L75" s="238"/>
      <c r="M75" s="238"/>
      <c r="N75" s="238"/>
      <c r="O75" s="238"/>
      <c r="P75" s="238"/>
      <c r="Q75" s="238"/>
      <c r="R75" s="238"/>
      <c r="S75" s="238"/>
      <c r="T75" s="238"/>
      <c r="U75" s="238"/>
      <c r="V75" s="238"/>
      <c r="W75" s="238"/>
      <c r="X75" s="238"/>
      <c r="Y75" s="238"/>
      <c r="Z75" s="238"/>
      <c r="AA75" s="238"/>
      <c r="AB75" s="238"/>
      <c r="AC75" s="238"/>
      <c r="AD75" s="238"/>
      <c r="AE75" s="238"/>
      <c r="AF75" s="238"/>
      <c r="AG75" s="238"/>
      <c r="AH75" s="238"/>
      <c r="AI75" s="238"/>
      <c r="AJ75" s="238"/>
      <c r="AK75" s="238"/>
      <c r="AL75" s="238"/>
      <c r="AM75" s="238"/>
      <c r="AN75" s="238"/>
      <c r="AO75" s="238"/>
      <c r="AP75" s="238"/>
      <c r="AQ75" s="238"/>
      <c r="AR75" s="238"/>
      <c r="AS75" s="238"/>
      <c r="AT75" s="238"/>
      <c r="AU75" s="238"/>
      <c r="AV75" s="238"/>
      <c r="AW75" s="29"/>
      <c r="BI75" s="14"/>
      <c r="BP75" s="220">
        <v>99</v>
      </c>
      <c r="BQ75" s="220"/>
      <c r="BR75" s="107"/>
      <c r="BS75" s="220">
        <v>10</v>
      </c>
      <c r="BT75" s="220"/>
      <c r="BU75" s="220">
        <v>35</v>
      </c>
      <c r="BV75" s="220"/>
      <c r="BW75" s="220">
        <v>12</v>
      </c>
      <c r="BX75" s="220"/>
      <c r="BY75" s="220">
        <v>12</v>
      </c>
      <c r="BZ75" s="220"/>
      <c r="CA75" s="220">
        <v>15</v>
      </c>
      <c r="CB75" s="220"/>
      <c r="CC75" s="220">
        <v>15</v>
      </c>
      <c r="CD75" s="220"/>
    </row>
    <row r="76" spans="1:82" ht="3.65" customHeight="1" x14ac:dyDescent="0.35">
      <c r="A76" s="28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9"/>
      <c r="BI76" s="14"/>
      <c r="BP76" s="220">
        <v>100</v>
      </c>
      <c r="BQ76" s="220"/>
      <c r="BR76" s="107"/>
      <c r="BS76" s="220">
        <v>10</v>
      </c>
      <c r="BT76" s="220"/>
      <c r="BU76" s="220">
        <v>36</v>
      </c>
      <c r="BV76" s="220"/>
      <c r="BW76" s="220">
        <v>12</v>
      </c>
      <c r="BX76" s="220"/>
      <c r="BY76" s="220">
        <v>12</v>
      </c>
      <c r="BZ76" s="220"/>
      <c r="CA76" s="220">
        <v>15</v>
      </c>
      <c r="CB76" s="220"/>
      <c r="CC76" s="220">
        <v>15</v>
      </c>
      <c r="CD76" s="220"/>
    </row>
    <row r="77" spans="1:82" s="16" customFormat="1" ht="11.15" customHeight="1" x14ac:dyDescent="0.35">
      <c r="A77" s="41"/>
      <c r="B77" s="295" t="s">
        <v>280</v>
      </c>
      <c r="C77" s="295"/>
      <c r="D77" s="295"/>
      <c r="E77" s="295"/>
      <c r="F77" s="295"/>
      <c r="G77" s="295"/>
      <c r="H77" s="295"/>
      <c r="I77" s="295"/>
      <c r="J77" s="295"/>
      <c r="K77" s="295"/>
      <c r="L77" s="295"/>
      <c r="M77" s="242" t="s">
        <v>285</v>
      </c>
      <c r="N77" s="242"/>
      <c r="O77" s="242" t="s">
        <v>281</v>
      </c>
      <c r="P77" s="242"/>
      <c r="Q77" s="271" t="s">
        <v>282</v>
      </c>
      <c r="R77" s="271"/>
      <c r="S77" s="271"/>
      <c r="T77" s="271"/>
      <c r="U77" s="271"/>
      <c r="V77" s="271"/>
      <c r="W77" s="240" t="s">
        <v>283</v>
      </c>
      <c r="X77" s="240"/>
      <c r="Y77" s="240"/>
      <c r="Z77" s="240"/>
      <c r="AA77" s="240"/>
      <c r="AB77" s="240"/>
      <c r="AC77" s="240"/>
      <c r="AD77" s="240"/>
      <c r="AE77" s="240"/>
      <c r="AF77" s="240"/>
      <c r="AG77" s="291" t="s">
        <v>293</v>
      </c>
      <c r="AH77" s="291"/>
      <c r="AI77" s="255" t="s">
        <v>298</v>
      </c>
      <c r="AJ77" s="255"/>
      <c r="AK77" s="255"/>
      <c r="AL77" s="255"/>
      <c r="AM77" s="255"/>
      <c r="AN77" s="255"/>
      <c r="AO77" s="255"/>
      <c r="AP77" s="255"/>
      <c r="AQ77" s="242" t="s">
        <v>299</v>
      </c>
      <c r="AR77" s="242"/>
      <c r="AS77" s="242"/>
      <c r="AT77" s="242"/>
      <c r="AU77" s="239" t="s">
        <v>284</v>
      </c>
      <c r="AV77" s="239"/>
      <c r="AW77" s="42"/>
      <c r="BI77" s="80"/>
      <c r="BK77" s="80"/>
      <c r="BP77" s="220">
        <v>102</v>
      </c>
      <c r="BQ77" s="220"/>
      <c r="BR77" s="108"/>
      <c r="BS77" s="220">
        <v>10</v>
      </c>
      <c r="BT77" s="220"/>
      <c r="BU77" s="220">
        <v>36</v>
      </c>
      <c r="BV77" s="220"/>
      <c r="BW77" s="220">
        <v>13</v>
      </c>
      <c r="BX77" s="220"/>
      <c r="BY77" s="220">
        <v>13</v>
      </c>
      <c r="BZ77" s="220"/>
      <c r="CA77" s="220">
        <v>15</v>
      </c>
      <c r="CB77" s="220"/>
      <c r="CC77" s="220">
        <v>15</v>
      </c>
      <c r="CD77" s="220"/>
    </row>
    <row r="78" spans="1:82" ht="11.15" customHeight="1" x14ac:dyDescent="0.35">
      <c r="A78" s="28"/>
      <c r="B78" s="295"/>
      <c r="C78" s="295"/>
      <c r="D78" s="295"/>
      <c r="E78" s="295"/>
      <c r="F78" s="295"/>
      <c r="G78" s="295"/>
      <c r="H78" s="295"/>
      <c r="I78" s="295"/>
      <c r="J78" s="295"/>
      <c r="K78" s="295"/>
      <c r="L78" s="295"/>
      <c r="M78" s="242"/>
      <c r="N78" s="242"/>
      <c r="O78" s="242"/>
      <c r="P78" s="242"/>
      <c r="Q78" s="271" t="s">
        <v>182</v>
      </c>
      <c r="R78" s="271"/>
      <c r="S78" s="271" t="s">
        <v>286</v>
      </c>
      <c r="T78" s="271"/>
      <c r="U78" s="271" t="s">
        <v>287</v>
      </c>
      <c r="V78" s="271"/>
      <c r="W78" s="240" t="s">
        <v>288</v>
      </c>
      <c r="X78" s="240"/>
      <c r="Y78" s="240" t="s">
        <v>289</v>
      </c>
      <c r="Z78" s="240"/>
      <c r="AA78" s="240" t="s">
        <v>290</v>
      </c>
      <c r="AB78" s="240"/>
      <c r="AC78" s="240" t="s">
        <v>291</v>
      </c>
      <c r="AD78" s="240"/>
      <c r="AE78" s="240" t="s">
        <v>292</v>
      </c>
      <c r="AF78" s="240"/>
      <c r="AG78" s="291"/>
      <c r="AH78" s="291"/>
      <c r="AI78" s="255" t="s">
        <v>294</v>
      </c>
      <c r="AJ78" s="255"/>
      <c r="AK78" s="255" t="s">
        <v>297</v>
      </c>
      <c r="AL78" s="255"/>
      <c r="AM78" s="255" t="s">
        <v>296</v>
      </c>
      <c r="AN78" s="255"/>
      <c r="AO78" s="255" t="s">
        <v>295</v>
      </c>
      <c r="AP78" s="255"/>
      <c r="AQ78" s="242"/>
      <c r="AR78" s="242"/>
      <c r="AS78" s="242"/>
      <c r="AT78" s="242"/>
      <c r="AU78" s="239"/>
      <c r="AV78" s="239"/>
      <c r="AW78" s="29"/>
      <c r="BI78" s="14"/>
      <c r="BP78" s="220">
        <v>104</v>
      </c>
      <c r="BQ78" s="220"/>
      <c r="BR78" s="107"/>
      <c r="BS78" s="220">
        <v>10</v>
      </c>
      <c r="BT78" s="220"/>
      <c r="BU78" s="220">
        <v>36</v>
      </c>
      <c r="BV78" s="220"/>
      <c r="BW78" s="220">
        <v>13</v>
      </c>
      <c r="BX78" s="220"/>
      <c r="BY78" s="220">
        <v>13</v>
      </c>
      <c r="BZ78" s="220"/>
      <c r="CA78" s="220">
        <v>16</v>
      </c>
      <c r="CB78" s="220"/>
      <c r="CC78" s="220">
        <v>16</v>
      </c>
      <c r="CD78" s="220"/>
    </row>
    <row r="79" spans="1:82" ht="3.65" customHeight="1" x14ac:dyDescent="0.35">
      <c r="A79" s="28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9"/>
      <c r="BI79" s="14"/>
      <c r="BP79" s="220">
        <v>105</v>
      </c>
      <c r="BQ79" s="220"/>
      <c r="BR79" s="108"/>
      <c r="BS79" s="220">
        <v>10</v>
      </c>
      <c r="BT79" s="220"/>
      <c r="BU79" s="220">
        <v>37</v>
      </c>
      <c r="BV79" s="220"/>
      <c r="BW79" s="220">
        <v>13</v>
      </c>
      <c r="BX79" s="220"/>
      <c r="BY79" s="220">
        <v>13</v>
      </c>
      <c r="BZ79" s="220"/>
      <c r="CA79" s="220">
        <v>16</v>
      </c>
      <c r="CB79" s="220"/>
      <c r="CC79" s="220">
        <v>16</v>
      </c>
      <c r="CD79" s="220"/>
    </row>
    <row r="80" spans="1:82" ht="15" customHeight="1" x14ac:dyDescent="0.35">
      <c r="A80" s="28"/>
      <c r="B80" s="230" t="s">
        <v>338</v>
      </c>
      <c r="C80" s="231"/>
      <c r="D80" s="231"/>
      <c r="E80" s="231"/>
      <c r="F80" s="231"/>
      <c r="G80" s="231"/>
      <c r="H80" s="231"/>
      <c r="I80" s="231"/>
      <c r="J80" s="231"/>
      <c r="K80" s="231"/>
      <c r="L80" s="232"/>
      <c r="M80" s="272"/>
      <c r="N80" s="272"/>
      <c r="O80" s="247" t="s">
        <v>339</v>
      </c>
      <c r="P80" s="247"/>
      <c r="Q80" s="235"/>
      <c r="R80" s="235"/>
      <c r="S80" s="235"/>
      <c r="T80" s="235"/>
      <c r="U80" s="235"/>
      <c r="V80" s="235"/>
      <c r="W80" s="221"/>
      <c r="X80" s="221"/>
      <c r="Y80" s="221"/>
      <c r="Z80" s="221"/>
      <c r="AA80" s="221"/>
      <c r="AB80" s="221"/>
      <c r="AC80" s="221"/>
      <c r="AD80" s="221"/>
      <c r="AE80" s="221"/>
      <c r="AF80" s="221"/>
      <c r="AG80" s="233"/>
      <c r="AH80" s="233"/>
      <c r="AI80" s="234"/>
      <c r="AJ80" s="234"/>
      <c r="AK80" s="223">
        <f>IF(B80="",0,SUM(AM80:AP80))</f>
        <v>0</v>
      </c>
      <c r="AL80" s="223"/>
      <c r="AM80" s="246">
        <f>IF(LEFT(B80,8)="Balestra",0,IF($O$32="x0,7",-3,IF($O$32="x0,8",-2,IF($O$32="x0,9",-1,IF($O$32="x1,0",0,IF($O$32="x1,1",1,IF($O$32="x1,2",2,3)))))))</f>
        <v>0</v>
      </c>
      <c r="AN80" s="246"/>
      <c r="AO80" s="222"/>
      <c r="AP80" s="222"/>
      <c r="AQ80" s="247"/>
      <c r="AR80" s="247"/>
      <c r="AS80" s="247"/>
      <c r="AT80" s="247"/>
      <c r="AU80" s="237"/>
      <c r="AV80" s="237"/>
      <c r="AW80" s="29"/>
      <c r="BI80" s="14"/>
      <c r="BP80" s="220">
        <v>108</v>
      </c>
      <c r="BQ80" s="220"/>
      <c r="BR80" s="107"/>
      <c r="BS80" s="220">
        <v>11</v>
      </c>
      <c r="BT80" s="220"/>
      <c r="BU80" s="220">
        <v>37</v>
      </c>
      <c r="BV80" s="220"/>
      <c r="BW80" s="220">
        <v>14</v>
      </c>
      <c r="BX80" s="220"/>
      <c r="BY80" s="220">
        <v>14</v>
      </c>
      <c r="BZ80" s="220"/>
      <c r="CA80" s="220">
        <v>16</v>
      </c>
      <c r="CB80" s="220"/>
      <c r="CC80" s="220">
        <v>16</v>
      </c>
      <c r="CD80" s="220"/>
    </row>
    <row r="81" spans="1:82" ht="3" customHeight="1" x14ac:dyDescent="0.35">
      <c r="A81" s="28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75"/>
      <c r="R81" s="75"/>
      <c r="S81" s="75"/>
      <c r="T81" s="75"/>
      <c r="U81" s="75"/>
      <c r="V81" s="75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32"/>
      <c r="AH81" s="3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9"/>
      <c r="BI81" s="14"/>
      <c r="BP81" s="220">
        <v>110</v>
      </c>
      <c r="BQ81" s="220"/>
      <c r="BR81" s="107"/>
      <c r="BS81" s="220">
        <v>11</v>
      </c>
      <c r="BT81" s="220"/>
      <c r="BU81" s="220">
        <v>39</v>
      </c>
      <c r="BV81" s="220"/>
      <c r="BW81" s="220">
        <v>14</v>
      </c>
      <c r="BX81" s="220"/>
      <c r="BY81" s="220">
        <v>14</v>
      </c>
      <c r="BZ81" s="220"/>
      <c r="CA81" s="220">
        <v>16</v>
      </c>
      <c r="CB81" s="220"/>
      <c r="CC81" s="220">
        <v>16</v>
      </c>
      <c r="CD81" s="220"/>
    </row>
    <row r="82" spans="1:82" ht="15" customHeight="1" x14ac:dyDescent="0.35">
      <c r="A82" s="28"/>
      <c r="B82" s="230" t="s">
        <v>338</v>
      </c>
      <c r="C82" s="231"/>
      <c r="D82" s="231"/>
      <c r="E82" s="231"/>
      <c r="F82" s="231"/>
      <c r="G82" s="231"/>
      <c r="H82" s="231"/>
      <c r="I82" s="231"/>
      <c r="J82" s="231"/>
      <c r="K82" s="231"/>
      <c r="L82" s="232"/>
      <c r="M82" s="272"/>
      <c r="N82" s="272"/>
      <c r="O82" s="247" t="s">
        <v>339</v>
      </c>
      <c r="P82" s="247"/>
      <c r="Q82" s="235"/>
      <c r="R82" s="235"/>
      <c r="S82" s="235"/>
      <c r="T82" s="235"/>
      <c r="U82" s="235"/>
      <c r="V82" s="235"/>
      <c r="W82" s="221"/>
      <c r="X82" s="221"/>
      <c r="Y82" s="221"/>
      <c r="Z82" s="221"/>
      <c r="AA82" s="221"/>
      <c r="AB82" s="221"/>
      <c r="AC82" s="221"/>
      <c r="AD82" s="221"/>
      <c r="AE82" s="221"/>
      <c r="AF82" s="221"/>
      <c r="AG82" s="233"/>
      <c r="AH82" s="233"/>
      <c r="AI82" s="234"/>
      <c r="AJ82" s="234"/>
      <c r="AK82" s="223">
        <f>IF(B82="",0,SUM(AM82:AP82))</f>
        <v>0</v>
      </c>
      <c r="AL82" s="223"/>
      <c r="AM82" s="246">
        <f>IF(LEFT(B82,8)="Balestra",0,IF($O$32="x0,7",-3,IF($O$32="x0,8",-2,IF($O$32="x0,9",-1,IF($O$32="x1,0",0,IF($O$32="x1,1",1,IF($O$32="x1,2",2,3)))))))</f>
        <v>0</v>
      </c>
      <c r="AN82" s="246"/>
      <c r="AO82" s="222"/>
      <c r="AP82" s="222"/>
      <c r="AQ82" s="247"/>
      <c r="AR82" s="247"/>
      <c r="AS82" s="247"/>
      <c r="AT82" s="247"/>
      <c r="AU82" s="237"/>
      <c r="AV82" s="237"/>
      <c r="AW82" s="29"/>
      <c r="BI82" s="14"/>
      <c r="BP82" s="220">
        <v>112</v>
      </c>
      <c r="BQ82" s="220"/>
      <c r="BR82" s="107"/>
      <c r="BS82" s="220">
        <v>11</v>
      </c>
      <c r="BT82" s="220"/>
      <c r="BU82" s="220">
        <v>39</v>
      </c>
      <c r="BV82" s="220"/>
      <c r="BW82" s="220">
        <v>14</v>
      </c>
      <c r="BX82" s="220"/>
      <c r="BY82" s="220">
        <v>14</v>
      </c>
      <c r="BZ82" s="220"/>
      <c r="CA82" s="220">
        <v>17</v>
      </c>
      <c r="CB82" s="220"/>
      <c r="CC82" s="220">
        <v>17</v>
      </c>
      <c r="CD82" s="220"/>
    </row>
    <row r="83" spans="1:82" ht="3" customHeight="1" x14ac:dyDescent="0.35">
      <c r="A83" s="28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75"/>
      <c r="R83" s="75"/>
      <c r="S83" s="75"/>
      <c r="T83" s="75"/>
      <c r="U83" s="75"/>
      <c r="V83" s="75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32"/>
      <c r="AH83" s="3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9"/>
      <c r="BI83" s="14"/>
      <c r="BP83" s="220">
        <v>114</v>
      </c>
      <c r="BQ83" s="220"/>
      <c r="BR83" s="107"/>
      <c r="BS83" s="220">
        <v>11</v>
      </c>
      <c r="BT83" s="220"/>
      <c r="BU83" s="220">
        <v>41</v>
      </c>
      <c r="BV83" s="220"/>
      <c r="BW83" s="220">
        <v>14</v>
      </c>
      <c r="BX83" s="220"/>
      <c r="BY83" s="220">
        <v>14</v>
      </c>
      <c r="BZ83" s="220"/>
      <c r="CA83" s="220">
        <v>17</v>
      </c>
      <c r="CB83" s="220"/>
      <c r="CC83" s="220">
        <v>17</v>
      </c>
      <c r="CD83" s="220"/>
    </row>
    <row r="84" spans="1:82" ht="15" customHeight="1" x14ac:dyDescent="0.35">
      <c r="A84" s="28"/>
      <c r="B84" s="230" t="s">
        <v>338</v>
      </c>
      <c r="C84" s="231"/>
      <c r="D84" s="231"/>
      <c r="E84" s="231"/>
      <c r="F84" s="231"/>
      <c r="G84" s="231"/>
      <c r="H84" s="231"/>
      <c r="I84" s="231"/>
      <c r="J84" s="231"/>
      <c r="K84" s="231"/>
      <c r="L84" s="232"/>
      <c r="M84" s="272"/>
      <c r="N84" s="272"/>
      <c r="O84" s="247" t="s">
        <v>339</v>
      </c>
      <c r="P84" s="247"/>
      <c r="Q84" s="235"/>
      <c r="R84" s="235"/>
      <c r="S84" s="235"/>
      <c r="T84" s="235"/>
      <c r="U84" s="235"/>
      <c r="V84" s="235"/>
      <c r="W84" s="221"/>
      <c r="X84" s="221"/>
      <c r="Y84" s="221"/>
      <c r="Z84" s="221"/>
      <c r="AA84" s="221"/>
      <c r="AB84" s="221"/>
      <c r="AC84" s="221"/>
      <c r="AD84" s="221"/>
      <c r="AE84" s="221"/>
      <c r="AF84" s="221"/>
      <c r="AG84" s="233"/>
      <c r="AH84" s="233"/>
      <c r="AI84" s="234"/>
      <c r="AJ84" s="234"/>
      <c r="AK84" s="223">
        <f>IF(B84="",0,SUM(AM84:AP84))</f>
        <v>0</v>
      </c>
      <c r="AL84" s="223"/>
      <c r="AM84" s="246">
        <f>IF(LEFT(B84,8)="Balestra",0,IF($O$32="x0,7",-3,IF($O$32="x0,8",-2,IF($O$32="x0,9",-1,IF($O$32="x1,0",0,IF($O$32="x1,1",1,IF($O$32="x1,2",2,3)))))))</f>
        <v>0</v>
      </c>
      <c r="AN84" s="246"/>
      <c r="AO84" s="222"/>
      <c r="AP84" s="222"/>
      <c r="AQ84" s="247"/>
      <c r="AR84" s="247"/>
      <c r="AS84" s="247"/>
      <c r="AT84" s="247"/>
      <c r="AU84" s="237"/>
      <c r="AV84" s="237"/>
      <c r="AW84" s="29"/>
      <c r="BI84" s="14"/>
      <c r="BP84" s="220">
        <v>117</v>
      </c>
      <c r="BQ84" s="220"/>
      <c r="BR84" s="107"/>
      <c r="BS84" s="220">
        <v>12</v>
      </c>
      <c r="BT84" s="220"/>
      <c r="BU84" s="220">
        <v>39</v>
      </c>
      <c r="BV84" s="220"/>
      <c r="BW84" s="220">
        <v>15</v>
      </c>
      <c r="BX84" s="220"/>
      <c r="BY84" s="220">
        <v>15</v>
      </c>
      <c r="BZ84" s="220"/>
      <c r="CA84" s="220">
        <v>18</v>
      </c>
      <c r="CB84" s="220"/>
      <c r="CC84" s="220">
        <v>18</v>
      </c>
      <c r="CD84" s="220"/>
    </row>
    <row r="85" spans="1:82" ht="3" customHeight="1" x14ac:dyDescent="0.35">
      <c r="A85" s="28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75"/>
      <c r="R85" s="75"/>
      <c r="S85" s="75"/>
      <c r="T85" s="75"/>
      <c r="U85" s="75"/>
      <c r="V85" s="75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32"/>
      <c r="AH85" s="3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9"/>
      <c r="BI85" s="14"/>
      <c r="BP85" s="220">
        <v>119</v>
      </c>
      <c r="BQ85" s="220"/>
      <c r="BR85" s="107"/>
      <c r="BS85" s="220">
        <v>12</v>
      </c>
      <c r="BT85" s="220"/>
      <c r="BU85" s="220">
        <v>41</v>
      </c>
      <c r="BV85" s="220"/>
      <c r="BW85" s="220">
        <v>15</v>
      </c>
      <c r="BX85" s="220"/>
      <c r="BY85" s="220">
        <v>15</v>
      </c>
      <c r="BZ85" s="220"/>
      <c r="CA85" s="220">
        <v>18</v>
      </c>
      <c r="CB85" s="220"/>
      <c r="CC85" s="220">
        <v>18</v>
      </c>
      <c r="CD85" s="220"/>
    </row>
    <row r="86" spans="1:82" ht="15" customHeight="1" x14ac:dyDescent="0.35">
      <c r="A86" s="28"/>
      <c r="B86" s="230" t="s">
        <v>338</v>
      </c>
      <c r="C86" s="231"/>
      <c r="D86" s="231"/>
      <c r="E86" s="231"/>
      <c r="F86" s="231"/>
      <c r="G86" s="231"/>
      <c r="H86" s="231"/>
      <c r="I86" s="231"/>
      <c r="J86" s="231"/>
      <c r="K86" s="231"/>
      <c r="L86" s="232"/>
      <c r="M86" s="272"/>
      <c r="N86" s="272"/>
      <c r="O86" s="247" t="s">
        <v>339</v>
      </c>
      <c r="P86" s="247"/>
      <c r="Q86" s="235"/>
      <c r="R86" s="235"/>
      <c r="S86" s="235"/>
      <c r="T86" s="235"/>
      <c r="U86" s="235"/>
      <c r="V86" s="235"/>
      <c r="W86" s="221"/>
      <c r="X86" s="221"/>
      <c r="Y86" s="221"/>
      <c r="Z86" s="221"/>
      <c r="AA86" s="221"/>
      <c r="AB86" s="221"/>
      <c r="AC86" s="221"/>
      <c r="AD86" s="221"/>
      <c r="AE86" s="221"/>
      <c r="AF86" s="221"/>
      <c r="AG86" s="233"/>
      <c r="AH86" s="233"/>
      <c r="AI86" s="234"/>
      <c r="AJ86" s="234"/>
      <c r="AK86" s="223">
        <f>IF(B86="",0,SUM(AM86:AP86))</f>
        <v>0</v>
      </c>
      <c r="AL86" s="223"/>
      <c r="AM86" s="246">
        <f>IF(LEFT(B86,8)="Balestra",0,IF($O$32="x0,7",-3,IF($O$32="x0,8",-2,IF($O$32="x0,9",-1,IF($O$32="x1,0",0,IF($O$32="x1,1",1,IF($O$32="x1,2",2,3)))))))</f>
        <v>0</v>
      </c>
      <c r="AN86" s="246"/>
      <c r="AO86" s="222"/>
      <c r="AP86" s="222"/>
      <c r="AQ86" s="247"/>
      <c r="AR86" s="247"/>
      <c r="AS86" s="247"/>
      <c r="AT86" s="247"/>
      <c r="AU86" s="237"/>
      <c r="AV86" s="237"/>
      <c r="AW86" s="29"/>
      <c r="BI86" s="14"/>
      <c r="BP86" s="220">
        <v>120</v>
      </c>
      <c r="BQ86" s="220"/>
      <c r="BR86" s="107"/>
      <c r="BS86" s="220">
        <v>12</v>
      </c>
      <c r="BT86" s="220"/>
      <c r="BU86" s="220">
        <v>42</v>
      </c>
      <c r="BV86" s="220"/>
      <c r="BW86" s="220">
        <v>15</v>
      </c>
      <c r="BX86" s="220"/>
      <c r="BY86" s="220">
        <v>15</v>
      </c>
      <c r="BZ86" s="220"/>
      <c r="CA86" s="220">
        <v>18</v>
      </c>
      <c r="CB86" s="220"/>
      <c r="CC86" s="220">
        <v>18</v>
      </c>
      <c r="CD86" s="220"/>
    </row>
    <row r="87" spans="1:82" ht="3" customHeight="1" x14ac:dyDescent="0.35">
      <c r="A87" s="28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75"/>
      <c r="R87" s="75"/>
      <c r="S87" s="75"/>
      <c r="T87" s="75"/>
      <c r="U87" s="75"/>
      <c r="V87" s="75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32"/>
      <c r="AH87" s="3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9"/>
      <c r="BI87" s="14"/>
      <c r="BP87" s="220">
        <v>126</v>
      </c>
      <c r="BQ87" s="220"/>
      <c r="BR87" s="107"/>
      <c r="BS87" s="220">
        <v>13</v>
      </c>
      <c r="BT87" s="220"/>
      <c r="BU87" s="220">
        <v>43</v>
      </c>
      <c r="BV87" s="220"/>
      <c r="BW87" s="220">
        <v>16</v>
      </c>
      <c r="BX87" s="220"/>
      <c r="BY87" s="220">
        <v>16</v>
      </c>
      <c r="BZ87" s="220"/>
      <c r="CA87" s="220">
        <v>19</v>
      </c>
      <c r="CB87" s="220"/>
      <c r="CC87" s="220">
        <v>19</v>
      </c>
      <c r="CD87" s="220"/>
    </row>
    <row r="88" spans="1:82" ht="15" customHeight="1" x14ac:dyDescent="0.35">
      <c r="A88" s="28"/>
      <c r="B88" s="230" t="s">
        <v>338</v>
      </c>
      <c r="C88" s="231"/>
      <c r="D88" s="231"/>
      <c r="E88" s="231"/>
      <c r="F88" s="231"/>
      <c r="G88" s="231"/>
      <c r="H88" s="231"/>
      <c r="I88" s="231"/>
      <c r="J88" s="231"/>
      <c r="K88" s="231"/>
      <c r="L88" s="232"/>
      <c r="M88" s="272"/>
      <c r="N88" s="272"/>
      <c r="O88" s="247" t="s">
        <v>339</v>
      </c>
      <c r="P88" s="247"/>
      <c r="Q88" s="235"/>
      <c r="R88" s="235"/>
      <c r="S88" s="235"/>
      <c r="T88" s="235"/>
      <c r="U88" s="235"/>
      <c r="V88" s="235"/>
      <c r="W88" s="221"/>
      <c r="X88" s="221"/>
      <c r="Y88" s="221"/>
      <c r="Z88" s="221"/>
      <c r="AA88" s="221"/>
      <c r="AB88" s="221"/>
      <c r="AC88" s="221"/>
      <c r="AD88" s="221"/>
      <c r="AE88" s="221"/>
      <c r="AF88" s="221"/>
      <c r="AG88" s="233"/>
      <c r="AH88" s="233"/>
      <c r="AI88" s="234"/>
      <c r="AJ88" s="234"/>
      <c r="AK88" s="223">
        <f>IF(B88="",0,SUM(AM88:AP88))</f>
        <v>0</v>
      </c>
      <c r="AL88" s="223"/>
      <c r="AM88" s="246">
        <f>IF(LEFT(B88,8)="Balestra",0,IF($O$32="x0,7",-3,IF($O$32="x0,8",-2,IF($O$32="x0,9",-1,IF($O$32="x1,0",0,IF($O$32="x1,1",1,IF($O$32="x1,2",2,3)))))))</f>
        <v>0</v>
      </c>
      <c r="AN88" s="246"/>
      <c r="AO88" s="222"/>
      <c r="AP88" s="222"/>
      <c r="AQ88" s="247"/>
      <c r="AR88" s="247"/>
      <c r="AS88" s="247"/>
      <c r="AT88" s="247"/>
      <c r="AU88" s="237"/>
      <c r="AV88" s="237"/>
      <c r="AW88" s="29"/>
      <c r="BI88" s="14"/>
      <c r="BP88" s="220">
        <v>128</v>
      </c>
      <c r="BQ88" s="220"/>
      <c r="BR88" s="107"/>
      <c r="BS88" s="220">
        <v>13</v>
      </c>
      <c r="BT88" s="220"/>
      <c r="BU88" s="220">
        <v>45</v>
      </c>
      <c r="BV88" s="220"/>
      <c r="BW88" s="220">
        <v>16</v>
      </c>
      <c r="BX88" s="220"/>
      <c r="BY88" s="220">
        <v>16</v>
      </c>
      <c r="BZ88" s="220"/>
      <c r="CA88" s="220">
        <v>19</v>
      </c>
      <c r="CB88" s="220"/>
      <c r="CC88" s="220">
        <v>19</v>
      </c>
      <c r="CD88" s="220"/>
    </row>
    <row r="89" spans="1:82" ht="3" customHeight="1" x14ac:dyDescent="0.35">
      <c r="A89" s="28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75"/>
      <c r="R89" s="75"/>
      <c r="S89" s="75"/>
      <c r="T89" s="75"/>
      <c r="U89" s="75"/>
      <c r="V89" s="75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32"/>
      <c r="AH89" s="3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9"/>
      <c r="BI89" s="14"/>
      <c r="BP89" s="220">
        <v>130</v>
      </c>
      <c r="BQ89" s="220"/>
      <c r="BR89" s="107"/>
      <c r="BS89" s="220">
        <v>13</v>
      </c>
      <c r="BT89" s="220"/>
      <c r="BU89" s="220">
        <v>47</v>
      </c>
      <c r="BV89" s="220"/>
      <c r="BW89" s="220">
        <v>16</v>
      </c>
      <c r="BX89" s="220"/>
      <c r="BY89" s="220">
        <v>16</v>
      </c>
      <c r="BZ89" s="220"/>
      <c r="CA89" s="220">
        <v>19</v>
      </c>
      <c r="CB89" s="220"/>
      <c r="CC89" s="220">
        <v>19</v>
      </c>
      <c r="CD89" s="220"/>
    </row>
    <row r="90" spans="1:82" ht="15" customHeight="1" x14ac:dyDescent="0.35">
      <c r="A90" s="28"/>
      <c r="B90" s="230" t="s">
        <v>338</v>
      </c>
      <c r="C90" s="231"/>
      <c r="D90" s="231"/>
      <c r="E90" s="231"/>
      <c r="F90" s="231"/>
      <c r="G90" s="231"/>
      <c r="H90" s="231"/>
      <c r="I90" s="231"/>
      <c r="J90" s="231"/>
      <c r="K90" s="231"/>
      <c r="L90" s="232"/>
      <c r="M90" s="272"/>
      <c r="N90" s="272"/>
      <c r="O90" s="247" t="s">
        <v>339</v>
      </c>
      <c r="P90" s="247"/>
      <c r="Q90" s="235"/>
      <c r="R90" s="235"/>
      <c r="S90" s="235"/>
      <c r="T90" s="235"/>
      <c r="U90" s="235"/>
      <c r="V90" s="235"/>
      <c r="W90" s="221"/>
      <c r="X90" s="221"/>
      <c r="Y90" s="221"/>
      <c r="Z90" s="221"/>
      <c r="AA90" s="221"/>
      <c r="AB90" s="221"/>
      <c r="AC90" s="221"/>
      <c r="AD90" s="221"/>
      <c r="AE90" s="221"/>
      <c r="AF90" s="221"/>
      <c r="AG90" s="233"/>
      <c r="AH90" s="233"/>
      <c r="AI90" s="234"/>
      <c r="AJ90" s="234"/>
      <c r="AK90" s="223">
        <f>IF(B90="",0,SUM(AM90:AP90))</f>
        <v>0</v>
      </c>
      <c r="AL90" s="223"/>
      <c r="AM90" s="246">
        <f>IF(LEFT(B90,8)="Balestra",0,IF($O$32="x0,7",-3,IF($O$32="x0,8",-2,IF($O$32="x0,9",-1,IF($O$32="x1,0",0,IF($O$32="x1,1",1,IF($O$32="x1,2",2,3)))))))</f>
        <v>0</v>
      </c>
      <c r="AN90" s="246"/>
      <c r="AO90" s="222"/>
      <c r="AP90" s="222"/>
      <c r="AQ90" s="247"/>
      <c r="AR90" s="247"/>
      <c r="AS90" s="247"/>
      <c r="AT90" s="247"/>
      <c r="AU90" s="237"/>
      <c r="AV90" s="237"/>
      <c r="AW90" s="29"/>
      <c r="BI90" s="14"/>
      <c r="BP90" s="220">
        <v>133</v>
      </c>
      <c r="BQ90" s="220"/>
      <c r="BR90" s="107"/>
      <c r="BS90" s="220">
        <v>13</v>
      </c>
      <c r="BT90" s="220"/>
      <c r="BU90" s="220">
        <v>46</v>
      </c>
      <c r="BV90" s="220"/>
      <c r="BW90" s="220">
        <v>17</v>
      </c>
      <c r="BX90" s="220"/>
      <c r="BY90" s="220">
        <v>17</v>
      </c>
      <c r="BZ90" s="220"/>
      <c r="CA90" s="220">
        <v>20</v>
      </c>
      <c r="CB90" s="220"/>
      <c r="CC90" s="220">
        <v>20</v>
      </c>
      <c r="CD90" s="220"/>
    </row>
    <row r="91" spans="1:82" ht="3" customHeight="1" x14ac:dyDescent="0.35">
      <c r="A91" s="28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75"/>
      <c r="R91" s="75"/>
      <c r="S91" s="75"/>
      <c r="T91" s="75"/>
      <c r="U91" s="75"/>
      <c r="V91" s="75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32"/>
      <c r="AH91" s="3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9"/>
      <c r="BI91" s="14"/>
      <c r="BP91" s="220">
        <v>135</v>
      </c>
      <c r="BQ91" s="220"/>
      <c r="BR91" s="107"/>
      <c r="BS91" s="220">
        <v>13</v>
      </c>
      <c r="BT91" s="220"/>
      <c r="BU91" s="220">
        <v>48</v>
      </c>
      <c r="BV91" s="220"/>
      <c r="BW91" s="220">
        <v>17</v>
      </c>
      <c r="BX91" s="220"/>
      <c r="BY91" s="220">
        <v>17</v>
      </c>
      <c r="BZ91" s="220"/>
      <c r="CA91" s="220">
        <v>20</v>
      </c>
      <c r="CB91" s="220"/>
      <c r="CC91" s="220">
        <v>20</v>
      </c>
      <c r="CD91" s="220"/>
    </row>
    <row r="92" spans="1:82" ht="15" customHeight="1" x14ac:dyDescent="0.35">
      <c r="A92" s="28"/>
      <c r="B92" s="230" t="s">
        <v>338</v>
      </c>
      <c r="C92" s="231"/>
      <c r="D92" s="231"/>
      <c r="E92" s="231"/>
      <c r="F92" s="231"/>
      <c r="G92" s="231"/>
      <c r="H92" s="231"/>
      <c r="I92" s="231"/>
      <c r="J92" s="231"/>
      <c r="K92" s="231"/>
      <c r="L92" s="232"/>
      <c r="M92" s="272"/>
      <c r="N92" s="272"/>
      <c r="O92" s="247" t="s">
        <v>339</v>
      </c>
      <c r="P92" s="247"/>
      <c r="Q92" s="235"/>
      <c r="R92" s="235"/>
      <c r="S92" s="235"/>
      <c r="T92" s="235"/>
      <c r="U92" s="235"/>
      <c r="V92" s="235"/>
      <c r="W92" s="221"/>
      <c r="X92" s="221"/>
      <c r="Y92" s="221"/>
      <c r="Z92" s="221"/>
      <c r="AA92" s="221"/>
      <c r="AB92" s="221"/>
      <c r="AC92" s="221"/>
      <c r="AD92" s="221"/>
      <c r="AE92" s="221"/>
      <c r="AF92" s="221"/>
      <c r="AG92" s="233"/>
      <c r="AH92" s="233"/>
      <c r="AI92" s="234"/>
      <c r="AJ92" s="234"/>
      <c r="AK92" s="223">
        <f>IF(B92="",0,SUM(AM92:AP92))</f>
        <v>0</v>
      </c>
      <c r="AL92" s="223"/>
      <c r="AM92" s="246">
        <f>IF(LEFT(B92,8)="Balestra",0,IF($O$32="x0,7",-3,IF($O$32="x0,8",-2,IF($O$32="x0,9",-1,IF($O$32="x1,0",0,IF($O$32="x1,1",1,IF($O$32="x1,2",2,3)))))))</f>
        <v>0</v>
      </c>
      <c r="AN92" s="246"/>
      <c r="AO92" s="222"/>
      <c r="AP92" s="222"/>
      <c r="AQ92" s="247"/>
      <c r="AR92" s="247"/>
      <c r="AS92" s="247"/>
      <c r="AT92" s="247"/>
      <c r="AU92" s="237"/>
      <c r="AV92" s="237"/>
      <c r="AW92" s="29"/>
      <c r="BI92" s="14"/>
      <c r="BP92" s="220">
        <v>140</v>
      </c>
      <c r="BQ92" s="220"/>
      <c r="BR92" s="107"/>
      <c r="BS92" s="220">
        <v>14</v>
      </c>
      <c r="BT92" s="220"/>
      <c r="BU92" s="220">
        <v>50</v>
      </c>
      <c r="BV92" s="220"/>
      <c r="BW92" s="220">
        <v>17</v>
      </c>
      <c r="BX92" s="220"/>
      <c r="BY92" s="220">
        <v>17</v>
      </c>
      <c r="BZ92" s="220"/>
      <c r="CA92" s="220">
        <v>21</v>
      </c>
      <c r="CB92" s="220"/>
      <c r="CC92" s="220">
        <v>21</v>
      </c>
      <c r="CD92" s="220"/>
    </row>
    <row r="93" spans="1:82" ht="7.5" customHeight="1" thickBot="1" x14ac:dyDescent="0.4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8"/>
      <c r="BI93" s="14"/>
      <c r="BP93" s="220">
        <v>144</v>
      </c>
      <c r="BQ93" s="220"/>
      <c r="BR93" s="107"/>
      <c r="BS93" s="220">
        <v>14</v>
      </c>
      <c r="BT93" s="220"/>
      <c r="BU93" s="220">
        <v>50</v>
      </c>
      <c r="BV93" s="220"/>
      <c r="BW93" s="220">
        <v>18</v>
      </c>
      <c r="BX93" s="220"/>
      <c r="BY93" s="220">
        <v>18</v>
      </c>
      <c r="BZ93" s="220"/>
      <c r="CA93" s="220">
        <v>22</v>
      </c>
      <c r="CB93" s="220"/>
      <c r="CC93" s="220">
        <v>22</v>
      </c>
      <c r="CD93" s="220"/>
    </row>
    <row r="94" spans="1:82" ht="11.25" customHeight="1" thickBot="1" x14ac:dyDescent="0.4">
      <c r="BP94" s="220">
        <v>150</v>
      </c>
      <c r="BQ94" s="220"/>
      <c r="BR94" s="107"/>
      <c r="BS94" s="220">
        <v>15</v>
      </c>
      <c r="BT94" s="220"/>
      <c r="BU94" s="220">
        <v>53</v>
      </c>
      <c r="BV94" s="220"/>
      <c r="BW94" s="220">
        <v>19</v>
      </c>
      <c r="BX94" s="220"/>
      <c r="BY94" s="220">
        <v>19</v>
      </c>
      <c r="BZ94" s="220"/>
      <c r="CA94" s="220">
        <v>22</v>
      </c>
      <c r="CB94" s="220"/>
      <c r="CC94" s="220">
        <v>22</v>
      </c>
      <c r="CD94" s="220"/>
    </row>
    <row r="95" spans="1:82" ht="7.5" customHeight="1" x14ac:dyDescent="0.35">
      <c r="A95" s="25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7"/>
      <c r="BP95" s="220">
        <v>152</v>
      </c>
      <c r="BQ95" s="220"/>
      <c r="BS95" s="220">
        <v>15</v>
      </c>
      <c r="BT95" s="220"/>
      <c r="BU95" s="220">
        <v>53</v>
      </c>
      <c r="BV95" s="220"/>
      <c r="BW95" s="220">
        <v>19</v>
      </c>
      <c r="BX95" s="220"/>
      <c r="BY95" s="220">
        <v>19</v>
      </c>
      <c r="BZ95" s="220"/>
      <c r="CA95" s="220">
        <v>23</v>
      </c>
      <c r="CB95" s="220"/>
      <c r="CC95" s="220">
        <v>23</v>
      </c>
      <c r="CD95" s="220"/>
    </row>
    <row r="96" spans="1:82" ht="15" customHeight="1" x14ac:dyDescent="0.35">
      <c r="A96" s="22"/>
      <c r="B96" s="238" t="s">
        <v>624</v>
      </c>
      <c r="C96" s="238"/>
      <c r="D96" s="238"/>
      <c r="E96" s="238"/>
      <c r="F96" s="238"/>
      <c r="G96" s="238"/>
      <c r="H96" s="238"/>
      <c r="I96" s="238"/>
      <c r="J96" s="238"/>
      <c r="K96" s="238"/>
      <c r="L96" s="238"/>
      <c r="M96" s="238"/>
      <c r="N96" s="238"/>
      <c r="O96" s="238"/>
      <c r="P96" s="238"/>
      <c r="Q96" s="238"/>
      <c r="R96" s="238"/>
      <c r="S96" s="238"/>
      <c r="T96" s="238"/>
      <c r="U96" s="238"/>
      <c r="V96" s="238"/>
      <c r="W96" s="238"/>
      <c r="X96" s="238"/>
      <c r="Y96" s="238"/>
      <c r="Z96" s="238"/>
      <c r="AA96" s="238"/>
      <c r="AB96" s="238"/>
      <c r="AC96" s="238"/>
      <c r="AD96" s="238"/>
      <c r="AE96" s="238"/>
      <c r="AF96" s="238"/>
      <c r="AG96" s="238"/>
      <c r="AH96" s="238"/>
      <c r="AI96" s="238"/>
      <c r="AJ96" s="238"/>
      <c r="AK96" s="238"/>
      <c r="AL96" s="238"/>
      <c r="AM96" s="238"/>
      <c r="AN96" s="238"/>
      <c r="AO96" s="238"/>
      <c r="AP96" s="238"/>
      <c r="AQ96" s="238"/>
      <c r="AR96" s="238"/>
      <c r="AS96" s="238"/>
      <c r="AT96" s="238"/>
      <c r="AU96" s="238"/>
      <c r="AV96" s="238"/>
      <c r="AW96" s="29"/>
      <c r="BI96" s="183"/>
      <c r="BK96" s="183"/>
      <c r="BP96" s="182"/>
      <c r="BQ96" s="182"/>
      <c r="BS96" s="182"/>
      <c r="BT96" s="182"/>
      <c r="BU96" s="182"/>
      <c r="BV96" s="182"/>
      <c r="BW96" s="182"/>
      <c r="BX96" s="182"/>
      <c r="BY96" s="182"/>
      <c r="BZ96" s="182"/>
      <c r="CA96" s="182"/>
      <c r="CB96" s="182"/>
      <c r="CC96" s="182"/>
      <c r="CD96" s="182"/>
    </row>
    <row r="97" spans="1:82" ht="3" customHeight="1" x14ac:dyDescent="0.3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9"/>
      <c r="BI97" s="183"/>
      <c r="BK97" s="183"/>
      <c r="BP97" s="182"/>
      <c r="BQ97" s="182"/>
      <c r="BS97" s="182"/>
      <c r="BT97" s="182"/>
      <c r="BU97" s="182"/>
      <c r="BV97" s="182"/>
      <c r="BW97" s="182"/>
      <c r="BX97" s="182"/>
      <c r="BY97" s="182"/>
      <c r="BZ97" s="182"/>
      <c r="CA97" s="182"/>
      <c r="CB97" s="182"/>
      <c r="CC97" s="182"/>
      <c r="CD97" s="182"/>
    </row>
    <row r="98" spans="1:82" ht="15" customHeight="1" x14ac:dyDescent="0.35">
      <c r="A98" s="22"/>
      <c r="B98" s="242" t="s">
        <v>625</v>
      </c>
      <c r="C98" s="242"/>
      <c r="D98" s="242"/>
      <c r="E98" s="243"/>
      <c r="F98" s="244"/>
      <c r="G98" s="244"/>
      <c r="H98" s="244"/>
      <c r="I98" s="244"/>
      <c r="J98" s="244"/>
      <c r="K98" s="244"/>
      <c r="L98" s="245"/>
      <c r="M98" s="22"/>
      <c r="N98" s="242" t="s">
        <v>625</v>
      </c>
      <c r="O98" s="242"/>
      <c r="P98" s="242"/>
      <c r="Q98" s="243"/>
      <c r="R98" s="244"/>
      <c r="S98" s="244"/>
      <c r="T98" s="244"/>
      <c r="U98" s="244"/>
      <c r="V98" s="244"/>
      <c r="W98" s="244"/>
      <c r="X98" s="245"/>
      <c r="Y98" s="22"/>
      <c r="Z98" s="242" t="s">
        <v>626</v>
      </c>
      <c r="AA98" s="242"/>
      <c r="AB98" s="242"/>
      <c r="AC98" s="243"/>
      <c r="AD98" s="244"/>
      <c r="AE98" s="244"/>
      <c r="AF98" s="244"/>
      <c r="AG98" s="244"/>
      <c r="AH98" s="244"/>
      <c r="AI98" s="244"/>
      <c r="AJ98" s="245"/>
      <c r="AK98" s="22"/>
      <c r="AL98" s="242" t="s">
        <v>626</v>
      </c>
      <c r="AM98" s="242"/>
      <c r="AN98" s="242"/>
      <c r="AO98" s="243"/>
      <c r="AP98" s="244"/>
      <c r="AQ98" s="244"/>
      <c r="AR98" s="244"/>
      <c r="AS98" s="244"/>
      <c r="AT98" s="244"/>
      <c r="AU98" s="244"/>
      <c r="AV98" s="245"/>
      <c r="AW98" s="29"/>
      <c r="BI98" s="183"/>
      <c r="BK98" s="183"/>
      <c r="BP98" s="182"/>
      <c r="BQ98" s="182"/>
      <c r="BS98" s="182"/>
      <c r="BT98" s="182"/>
      <c r="BU98" s="182"/>
      <c r="BV98" s="182"/>
      <c r="BW98" s="182"/>
      <c r="BX98" s="182"/>
      <c r="BY98" s="182"/>
      <c r="BZ98" s="182"/>
      <c r="CA98" s="182"/>
      <c r="CB98" s="182"/>
      <c r="CC98" s="182"/>
      <c r="CD98" s="182"/>
    </row>
    <row r="99" spans="1:82" ht="3" customHeight="1" x14ac:dyDescent="0.3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9"/>
      <c r="BI99" s="183"/>
      <c r="BK99" s="183"/>
      <c r="BP99" s="182"/>
      <c r="BQ99" s="182"/>
      <c r="BS99" s="182"/>
      <c r="BT99" s="182"/>
      <c r="BU99" s="182"/>
      <c r="BV99" s="182"/>
      <c r="BW99" s="182"/>
      <c r="BX99" s="182"/>
      <c r="BY99" s="182"/>
      <c r="BZ99" s="182"/>
      <c r="CA99" s="182"/>
      <c r="CB99" s="182"/>
      <c r="CC99" s="182"/>
      <c r="CD99" s="182"/>
    </row>
    <row r="100" spans="1:82" ht="15" customHeight="1" x14ac:dyDescent="0.35">
      <c r="A100" s="52"/>
      <c r="B100" s="238" t="s">
        <v>204</v>
      </c>
      <c r="C100" s="238"/>
      <c r="D100" s="238"/>
      <c r="E100" s="238"/>
      <c r="F100" s="238"/>
      <c r="G100" s="238"/>
      <c r="H100" s="238"/>
      <c r="I100" s="238"/>
      <c r="J100" s="238"/>
      <c r="K100" s="293" t="s">
        <v>340</v>
      </c>
      <c r="L100" s="293"/>
      <c r="M100" s="293"/>
      <c r="N100" s="293"/>
      <c r="O100" s="293"/>
      <c r="P100" s="293"/>
      <c r="Q100" s="293"/>
      <c r="R100" s="293"/>
      <c r="S100" s="293"/>
      <c r="T100" s="293"/>
      <c r="U100" s="293"/>
      <c r="V100" s="293"/>
      <c r="W100" s="293"/>
      <c r="X100" s="293"/>
      <c r="Y100" s="52"/>
      <c r="Z100" s="238" t="s">
        <v>205</v>
      </c>
      <c r="AA100" s="238"/>
      <c r="AB100" s="238"/>
      <c r="AC100" s="238"/>
      <c r="AD100" s="238"/>
      <c r="AE100" s="238"/>
      <c r="AF100" s="238"/>
      <c r="AG100" s="238"/>
      <c r="AH100" s="238"/>
      <c r="AI100" s="293" t="s">
        <v>340</v>
      </c>
      <c r="AJ100" s="293"/>
      <c r="AK100" s="293"/>
      <c r="AL100" s="293"/>
      <c r="AM100" s="293"/>
      <c r="AN100" s="293"/>
      <c r="AO100" s="293"/>
      <c r="AP100" s="293"/>
      <c r="AQ100" s="293"/>
      <c r="AR100" s="293"/>
      <c r="AS100" s="293"/>
      <c r="AT100" s="293"/>
      <c r="AU100" s="293"/>
      <c r="AV100" s="293"/>
      <c r="AW100" s="29"/>
      <c r="BP100" s="220">
        <v>153</v>
      </c>
      <c r="BQ100" s="220"/>
      <c r="BS100" s="220">
        <v>15</v>
      </c>
      <c r="BT100" s="220"/>
      <c r="BU100" s="220">
        <v>54</v>
      </c>
      <c r="BV100" s="220"/>
      <c r="BW100" s="220">
        <v>19</v>
      </c>
      <c r="BX100" s="220"/>
      <c r="BY100" s="220">
        <v>19</v>
      </c>
      <c r="BZ100" s="220"/>
      <c r="CA100" s="220">
        <v>23</v>
      </c>
      <c r="CB100" s="220"/>
      <c r="CC100" s="220">
        <v>23</v>
      </c>
      <c r="CD100" s="220"/>
    </row>
    <row r="101" spans="1:82" ht="7.5" customHeight="1" x14ac:dyDescent="0.35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W101" s="29"/>
      <c r="BP101" s="220">
        <v>160</v>
      </c>
      <c r="BQ101" s="220"/>
      <c r="BR101" s="107"/>
      <c r="BS101" s="220">
        <v>16</v>
      </c>
      <c r="BT101" s="220"/>
      <c r="BU101" s="220">
        <v>56</v>
      </c>
      <c r="BV101" s="220"/>
      <c r="BW101" s="220">
        <v>20</v>
      </c>
      <c r="BX101" s="220"/>
      <c r="BY101" s="220">
        <v>20</v>
      </c>
      <c r="BZ101" s="220"/>
      <c r="CA101" s="220">
        <v>24</v>
      </c>
      <c r="CB101" s="220"/>
      <c r="CC101" s="220">
        <v>24</v>
      </c>
      <c r="CD101" s="220"/>
    </row>
    <row r="102" spans="1:82" s="16" customFormat="1" ht="11.25" customHeight="1" x14ac:dyDescent="0.35">
      <c r="A102" s="52"/>
      <c r="B102" s="52"/>
      <c r="C102" s="300" t="s">
        <v>223</v>
      </c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 t="s">
        <v>206</v>
      </c>
      <c r="S102" s="300"/>
      <c r="T102" s="300"/>
      <c r="U102" s="300"/>
      <c r="V102" s="300"/>
      <c r="W102" s="300"/>
      <c r="X102" s="300"/>
      <c r="Y102" s="52"/>
      <c r="Z102" s="52"/>
      <c r="AA102" s="300" t="s">
        <v>223</v>
      </c>
      <c r="AB102" s="300"/>
      <c r="AC102" s="300"/>
      <c r="AD102" s="300"/>
      <c r="AE102" s="300"/>
      <c r="AF102" s="300"/>
      <c r="AG102" s="300"/>
      <c r="AH102" s="300"/>
      <c r="AI102" s="300"/>
      <c r="AJ102" s="300"/>
      <c r="AK102" s="300"/>
      <c r="AL102" s="300"/>
      <c r="AM102" s="300"/>
      <c r="AN102" s="300"/>
      <c r="AO102" s="300"/>
      <c r="AP102" s="300" t="s">
        <v>206</v>
      </c>
      <c r="AQ102" s="300"/>
      <c r="AR102" s="300"/>
      <c r="AS102" s="300"/>
      <c r="AT102" s="300"/>
      <c r="AU102" s="300"/>
      <c r="AV102" s="300"/>
      <c r="AW102" s="42"/>
      <c r="BI102" s="15"/>
      <c r="BK102" s="15"/>
      <c r="BP102" s="220">
        <v>162</v>
      </c>
      <c r="BQ102" s="220"/>
      <c r="BS102" s="220">
        <v>16</v>
      </c>
      <c r="BT102" s="220"/>
      <c r="BU102" s="220">
        <v>58</v>
      </c>
      <c r="BV102" s="220"/>
      <c r="BW102" s="220">
        <v>20</v>
      </c>
      <c r="BX102" s="220"/>
      <c r="BY102" s="220">
        <v>20</v>
      </c>
      <c r="BZ102" s="220"/>
      <c r="CA102" s="220">
        <v>24</v>
      </c>
      <c r="CB102" s="220"/>
      <c r="CC102" s="220">
        <v>24</v>
      </c>
      <c r="CD102" s="220"/>
    </row>
    <row r="103" spans="1:82" ht="3.75" customHeight="1" x14ac:dyDescent="0.35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W103" s="29"/>
      <c r="BP103" s="220">
        <v>170</v>
      </c>
      <c r="BQ103" s="220"/>
      <c r="BS103" s="220">
        <v>17</v>
      </c>
      <c r="BT103" s="220"/>
      <c r="BU103" s="220">
        <v>59</v>
      </c>
      <c r="BV103" s="220"/>
      <c r="BW103" s="220">
        <v>21</v>
      </c>
      <c r="BX103" s="220"/>
      <c r="BY103" s="220">
        <v>21</v>
      </c>
      <c r="BZ103" s="220"/>
      <c r="CA103" s="220">
        <v>26</v>
      </c>
      <c r="CB103" s="220"/>
      <c r="CC103" s="220">
        <v>26</v>
      </c>
      <c r="CD103" s="220"/>
    </row>
    <row r="104" spans="1:82" ht="22.5" customHeight="1" x14ac:dyDescent="0.35">
      <c r="A104" s="52"/>
      <c r="B104" s="55">
        <v>1</v>
      </c>
      <c r="C104" s="241"/>
      <c r="D104" s="241"/>
      <c r="E104" s="241"/>
      <c r="F104" s="241"/>
      <c r="G104" s="241"/>
      <c r="H104" s="241"/>
      <c r="I104" s="241"/>
      <c r="J104" s="241"/>
      <c r="K104" s="241"/>
      <c r="L104" s="241"/>
      <c r="M104" s="241"/>
      <c r="N104" s="241"/>
      <c r="O104" s="241"/>
      <c r="P104" s="241"/>
      <c r="Q104" s="241"/>
      <c r="R104" s="296"/>
      <c r="S104" s="296"/>
      <c r="T104" s="296"/>
      <c r="U104" s="296"/>
      <c r="V104" s="296"/>
      <c r="W104" s="296"/>
      <c r="X104" s="296"/>
      <c r="Y104" s="53"/>
      <c r="Z104" s="55">
        <v>1</v>
      </c>
      <c r="AA104" s="241"/>
      <c r="AB104" s="241"/>
      <c r="AC104" s="241"/>
      <c r="AD104" s="241"/>
      <c r="AE104" s="241"/>
      <c r="AF104" s="241"/>
      <c r="AG104" s="241"/>
      <c r="AH104" s="241"/>
      <c r="AI104" s="241"/>
      <c r="AJ104" s="241"/>
      <c r="AK104" s="241"/>
      <c r="AL104" s="241"/>
      <c r="AM104" s="241"/>
      <c r="AN104" s="241"/>
      <c r="AO104" s="241"/>
      <c r="AP104" s="296"/>
      <c r="AQ104" s="296"/>
      <c r="AR104" s="296"/>
      <c r="AS104" s="296"/>
      <c r="AT104" s="296"/>
      <c r="AU104" s="296"/>
      <c r="AV104" s="296"/>
      <c r="AW104" s="29"/>
      <c r="BP104" s="220">
        <v>171</v>
      </c>
      <c r="BQ104" s="220"/>
      <c r="BS104" s="220">
        <v>17</v>
      </c>
      <c r="BT104" s="220"/>
      <c r="BU104" s="220">
        <v>60</v>
      </c>
      <c r="BV104" s="220"/>
      <c r="BW104" s="220">
        <v>21</v>
      </c>
      <c r="BX104" s="220"/>
      <c r="BY104" s="220">
        <v>21</v>
      </c>
      <c r="BZ104" s="220"/>
      <c r="CA104" s="220">
        <v>26</v>
      </c>
      <c r="CB104" s="220"/>
      <c r="CC104" s="220">
        <v>26</v>
      </c>
      <c r="CD104" s="220"/>
    </row>
    <row r="105" spans="1:82" ht="3.75" customHeight="1" x14ac:dyDescent="0.35">
      <c r="A105" s="52"/>
      <c r="B105" s="54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4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29"/>
      <c r="BP105" s="220">
        <v>180</v>
      </c>
      <c r="BQ105" s="220"/>
      <c r="BS105" s="220">
        <v>18</v>
      </c>
      <c r="BT105" s="220"/>
      <c r="BU105" s="220">
        <v>62</v>
      </c>
      <c r="BV105" s="220"/>
      <c r="BW105" s="220">
        <v>23</v>
      </c>
      <c r="BX105" s="220"/>
      <c r="BY105" s="220">
        <v>23</v>
      </c>
      <c r="BZ105" s="220"/>
      <c r="CA105" s="220">
        <v>27</v>
      </c>
      <c r="CB105" s="220"/>
      <c r="CC105" s="220">
        <v>27</v>
      </c>
      <c r="CD105" s="220"/>
    </row>
    <row r="106" spans="1:82" ht="22.5" customHeight="1" x14ac:dyDescent="0.35">
      <c r="A106" s="52"/>
      <c r="B106" s="55">
        <v>2</v>
      </c>
      <c r="C106" s="241"/>
      <c r="D106" s="241"/>
      <c r="E106" s="241"/>
      <c r="F106" s="241"/>
      <c r="G106" s="241"/>
      <c r="H106" s="241"/>
      <c r="I106" s="241"/>
      <c r="J106" s="241"/>
      <c r="K106" s="241"/>
      <c r="L106" s="241"/>
      <c r="M106" s="241"/>
      <c r="N106" s="241"/>
      <c r="O106" s="241"/>
      <c r="P106" s="241"/>
      <c r="Q106" s="241"/>
      <c r="R106" s="296"/>
      <c r="S106" s="296"/>
      <c r="T106" s="296"/>
      <c r="U106" s="296"/>
      <c r="V106" s="296"/>
      <c r="W106" s="296"/>
      <c r="X106" s="296"/>
      <c r="Y106" s="53"/>
      <c r="Z106" s="55">
        <v>2</v>
      </c>
      <c r="AA106" s="241"/>
      <c r="AB106" s="241"/>
      <c r="AC106" s="241"/>
      <c r="AD106" s="241"/>
      <c r="AE106" s="241"/>
      <c r="AF106" s="241"/>
      <c r="AG106" s="241"/>
      <c r="AH106" s="241"/>
      <c r="AI106" s="241"/>
      <c r="AJ106" s="241"/>
      <c r="AK106" s="241"/>
      <c r="AL106" s="241"/>
      <c r="AM106" s="241"/>
      <c r="AN106" s="241"/>
      <c r="AO106" s="241"/>
      <c r="AP106" s="296"/>
      <c r="AQ106" s="296"/>
      <c r="AR106" s="296"/>
      <c r="AS106" s="296"/>
      <c r="AT106" s="296"/>
      <c r="AU106" s="296"/>
      <c r="AV106" s="296"/>
      <c r="AW106" s="29"/>
      <c r="BP106" s="220">
        <v>190</v>
      </c>
      <c r="BQ106" s="220"/>
      <c r="BS106" s="220">
        <v>19</v>
      </c>
      <c r="BT106" s="220"/>
      <c r="BU106" s="220">
        <v>65</v>
      </c>
      <c r="BV106" s="220"/>
      <c r="BW106" s="220">
        <v>24</v>
      </c>
      <c r="BX106" s="220"/>
      <c r="BY106" s="220">
        <v>24</v>
      </c>
      <c r="BZ106" s="220"/>
      <c r="CA106" s="220">
        <v>29</v>
      </c>
      <c r="CB106" s="220"/>
      <c r="CC106" s="220">
        <v>29</v>
      </c>
      <c r="CD106" s="220"/>
    </row>
    <row r="107" spans="1:82" ht="3.75" customHeight="1" x14ac:dyDescent="0.35">
      <c r="A107" s="52"/>
      <c r="B107" s="54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4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29"/>
      <c r="BP107" s="220">
        <v>200</v>
      </c>
      <c r="BQ107" s="220"/>
      <c r="BS107" s="220">
        <v>20</v>
      </c>
      <c r="BT107" s="220"/>
      <c r="BU107" s="220">
        <v>70</v>
      </c>
      <c r="BV107" s="220"/>
      <c r="BW107" s="220">
        <v>25</v>
      </c>
      <c r="BX107" s="220"/>
      <c r="BY107" s="220">
        <v>25</v>
      </c>
      <c r="BZ107" s="220"/>
      <c r="CA107" s="220">
        <v>30</v>
      </c>
      <c r="CB107" s="220"/>
      <c r="CC107" s="220">
        <v>30</v>
      </c>
      <c r="CD107" s="220"/>
    </row>
    <row r="108" spans="1:82" ht="22.5" customHeight="1" x14ac:dyDescent="0.35">
      <c r="A108" s="52"/>
      <c r="B108" s="55">
        <v>3</v>
      </c>
      <c r="C108" s="241"/>
      <c r="D108" s="241"/>
      <c r="E108" s="241"/>
      <c r="F108" s="241"/>
      <c r="G108" s="241"/>
      <c r="H108" s="241"/>
      <c r="I108" s="241"/>
      <c r="J108" s="241"/>
      <c r="K108" s="241"/>
      <c r="L108" s="241"/>
      <c r="M108" s="241"/>
      <c r="N108" s="241"/>
      <c r="O108" s="241"/>
      <c r="P108" s="241"/>
      <c r="Q108" s="241"/>
      <c r="R108" s="296"/>
      <c r="S108" s="296"/>
      <c r="T108" s="296"/>
      <c r="U108" s="296"/>
      <c r="V108" s="296"/>
      <c r="W108" s="296"/>
      <c r="X108" s="296"/>
      <c r="Y108" s="53"/>
      <c r="Z108" s="55">
        <v>3</v>
      </c>
      <c r="AA108" s="241"/>
      <c r="AB108" s="241"/>
      <c r="AC108" s="241"/>
      <c r="AD108" s="241"/>
      <c r="AE108" s="241"/>
      <c r="AF108" s="241"/>
      <c r="AG108" s="241"/>
      <c r="AH108" s="241"/>
      <c r="AI108" s="241"/>
      <c r="AJ108" s="241"/>
      <c r="AK108" s="241"/>
      <c r="AL108" s="241"/>
      <c r="AM108" s="241"/>
      <c r="AN108" s="241"/>
      <c r="AO108" s="241"/>
      <c r="AP108" s="296"/>
      <c r="AQ108" s="296"/>
      <c r="AR108" s="296"/>
      <c r="AS108" s="296"/>
      <c r="AT108" s="296"/>
      <c r="AU108" s="296"/>
      <c r="AV108" s="296"/>
      <c r="AW108" s="29"/>
    </row>
    <row r="109" spans="1:82" ht="3.75" customHeight="1" x14ac:dyDescent="0.35">
      <c r="A109" s="52"/>
      <c r="B109" s="54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4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29"/>
    </row>
    <row r="110" spans="1:82" ht="22.5" customHeight="1" x14ac:dyDescent="0.35">
      <c r="A110" s="52"/>
      <c r="B110" s="55">
        <v>4</v>
      </c>
      <c r="C110" s="241"/>
      <c r="D110" s="241"/>
      <c r="E110" s="241"/>
      <c r="F110" s="241"/>
      <c r="G110" s="241"/>
      <c r="H110" s="241"/>
      <c r="I110" s="241"/>
      <c r="J110" s="241"/>
      <c r="K110" s="241"/>
      <c r="L110" s="241"/>
      <c r="M110" s="241"/>
      <c r="N110" s="241"/>
      <c r="O110" s="241"/>
      <c r="P110" s="241"/>
      <c r="Q110" s="241"/>
      <c r="R110" s="296"/>
      <c r="S110" s="296"/>
      <c r="T110" s="296"/>
      <c r="U110" s="296"/>
      <c r="V110" s="296"/>
      <c r="W110" s="296"/>
      <c r="X110" s="296"/>
      <c r="Y110" s="53"/>
      <c r="Z110" s="55">
        <v>4</v>
      </c>
      <c r="AA110" s="241"/>
      <c r="AB110" s="241"/>
      <c r="AC110" s="241"/>
      <c r="AD110" s="241"/>
      <c r="AE110" s="241"/>
      <c r="AF110" s="241"/>
      <c r="AG110" s="241"/>
      <c r="AH110" s="241"/>
      <c r="AI110" s="241"/>
      <c r="AJ110" s="241"/>
      <c r="AK110" s="241"/>
      <c r="AL110" s="241"/>
      <c r="AM110" s="241"/>
      <c r="AN110" s="241"/>
      <c r="AO110" s="241"/>
      <c r="AP110" s="296"/>
      <c r="AQ110" s="296"/>
      <c r="AR110" s="296"/>
      <c r="AS110" s="296"/>
      <c r="AT110" s="296"/>
      <c r="AU110" s="296"/>
      <c r="AV110" s="296"/>
      <c r="AW110" s="29"/>
    </row>
    <row r="111" spans="1:82" ht="3.75" customHeight="1" x14ac:dyDescent="0.35">
      <c r="A111" s="52"/>
      <c r="B111" s="54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4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29"/>
    </row>
    <row r="112" spans="1:82" ht="22.5" customHeight="1" x14ac:dyDescent="0.35">
      <c r="A112" s="52"/>
      <c r="B112" s="55">
        <v>5</v>
      </c>
      <c r="C112" s="241"/>
      <c r="D112" s="241"/>
      <c r="E112" s="241"/>
      <c r="F112" s="241"/>
      <c r="G112" s="241"/>
      <c r="H112" s="241"/>
      <c r="I112" s="241"/>
      <c r="J112" s="241"/>
      <c r="K112" s="241"/>
      <c r="L112" s="241"/>
      <c r="M112" s="241"/>
      <c r="N112" s="241"/>
      <c r="O112" s="241"/>
      <c r="P112" s="241"/>
      <c r="Q112" s="241"/>
      <c r="R112" s="296"/>
      <c r="S112" s="296"/>
      <c r="T112" s="296"/>
      <c r="U112" s="296"/>
      <c r="V112" s="296"/>
      <c r="W112" s="296"/>
      <c r="X112" s="296"/>
      <c r="Y112" s="53"/>
      <c r="Z112" s="55">
        <v>5</v>
      </c>
      <c r="AA112" s="241"/>
      <c r="AB112" s="241"/>
      <c r="AC112" s="241"/>
      <c r="AD112" s="241"/>
      <c r="AE112" s="241"/>
      <c r="AF112" s="241"/>
      <c r="AG112" s="241"/>
      <c r="AH112" s="241"/>
      <c r="AI112" s="241"/>
      <c r="AJ112" s="241"/>
      <c r="AK112" s="241"/>
      <c r="AL112" s="241"/>
      <c r="AM112" s="241"/>
      <c r="AN112" s="241"/>
      <c r="AO112" s="241"/>
      <c r="AP112" s="296"/>
      <c r="AQ112" s="296"/>
      <c r="AR112" s="296"/>
      <c r="AS112" s="296"/>
      <c r="AT112" s="296"/>
      <c r="AU112" s="296"/>
      <c r="AV112" s="296"/>
      <c r="AW112" s="29"/>
    </row>
    <row r="113" spans="1:82" ht="3.75" customHeight="1" x14ac:dyDescent="0.35">
      <c r="A113" s="52"/>
      <c r="B113" s="54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4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29"/>
    </row>
    <row r="114" spans="1:82" ht="22.5" customHeight="1" x14ac:dyDescent="0.35">
      <c r="A114" s="52"/>
      <c r="B114" s="55">
        <v>6</v>
      </c>
      <c r="C114" s="241"/>
      <c r="D114" s="241"/>
      <c r="E114" s="241"/>
      <c r="F114" s="241"/>
      <c r="G114" s="241"/>
      <c r="H114" s="241"/>
      <c r="I114" s="241"/>
      <c r="J114" s="241"/>
      <c r="K114" s="241"/>
      <c r="L114" s="241"/>
      <c r="M114" s="241"/>
      <c r="N114" s="241"/>
      <c r="O114" s="241"/>
      <c r="P114" s="241"/>
      <c r="Q114" s="241"/>
      <c r="R114" s="296"/>
      <c r="S114" s="296"/>
      <c r="T114" s="296"/>
      <c r="U114" s="296"/>
      <c r="V114" s="296"/>
      <c r="W114" s="296"/>
      <c r="X114" s="296"/>
      <c r="Y114" s="53"/>
      <c r="Z114" s="55">
        <v>6</v>
      </c>
      <c r="AA114" s="241"/>
      <c r="AB114" s="241"/>
      <c r="AC114" s="241"/>
      <c r="AD114" s="241"/>
      <c r="AE114" s="241"/>
      <c r="AF114" s="241"/>
      <c r="AG114" s="241"/>
      <c r="AH114" s="241"/>
      <c r="AI114" s="241"/>
      <c r="AJ114" s="241"/>
      <c r="AK114" s="241"/>
      <c r="AL114" s="241"/>
      <c r="AM114" s="241"/>
      <c r="AN114" s="241"/>
      <c r="AO114" s="241"/>
      <c r="AP114" s="296"/>
      <c r="AQ114" s="296"/>
      <c r="AR114" s="296"/>
      <c r="AS114" s="296"/>
      <c r="AT114" s="296"/>
      <c r="AU114" s="296"/>
      <c r="AV114" s="296"/>
      <c r="AW114" s="29"/>
    </row>
    <row r="115" spans="1:82" ht="3.75" customHeight="1" x14ac:dyDescent="0.35">
      <c r="A115" s="52"/>
      <c r="B115" s="54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4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29"/>
    </row>
    <row r="116" spans="1:82" ht="22.5" customHeight="1" x14ac:dyDescent="0.35">
      <c r="A116" s="52"/>
      <c r="B116" s="55">
        <v>7</v>
      </c>
      <c r="C116" s="241"/>
      <c r="D116" s="241"/>
      <c r="E116" s="241"/>
      <c r="F116" s="241"/>
      <c r="G116" s="241"/>
      <c r="H116" s="241"/>
      <c r="I116" s="241"/>
      <c r="J116" s="241"/>
      <c r="K116" s="241"/>
      <c r="L116" s="241"/>
      <c r="M116" s="241"/>
      <c r="N116" s="241"/>
      <c r="O116" s="241"/>
      <c r="P116" s="241"/>
      <c r="Q116" s="241"/>
      <c r="R116" s="296"/>
      <c r="S116" s="296"/>
      <c r="T116" s="296"/>
      <c r="U116" s="296"/>
      <c r="V116" s="296"/>
      <c r="W116" s="296"/>
      <c r="X116" s="296"/>
      <c r="Y116" s="53"/>
      <c r="Z116" s="55">
        <v>7</v>
      </c>
      <c r="AA116" s="241"/>
      <c r="AB116" s="241"/>
      <c r="AC116" s="241"/>
      <c r="AD116" s="241"/>
      <c r="AE116" s="241"/>
      <c r="AF116" s="241"/>
      <c r="AG116" s="241"/>
      <c r="AH116" s="241"/>
      <c r="AI116" s="241"/>
      <c r="AJ116" s="241"/>
      <c r="AK116" s="241"/>
      <c r="AL116" s="241"/>
      <c r="AM116" s="241"/>
      <c r="AN116" s="241"/>
      <c r="AO116" s="241"/>
      <c r="AP116" s="296"/>
      <c r="AQ116" s="296"/>
      <c r="AR116" s="296"/>
      <c r="AS116" s="296"/>
      <c r="AT116" s="296"/>
      <c r="AU116" s="296"/>
      <c r="AV116" s="296"/>
      <c r="AW116" s="29"/>
    </row>
    <row r="117" spans="1:82" ht="3.75" customHeight="1" x14ac:dyDescent="0.35">
      <c r="A117" s="52"/>
      <c r="B117" s="54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4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  <c r="AW117" s="29"/>
    </row>
    <row r="118" spans="1:82" ht="22.5" customHeight="1" x14ac:dyDescent="0.35">
      <c r="A118" s="52"/>
      <c r="B118" s="55">
        <v>8</v>
      </c>
      <c r="C118" s="241"/>
      <c r="D118" s="241"/>
      <c r="E118" s="241"/>
      <c r="F118" s="241"/>
      <c r="G118" s="241"/>
      <c r="H118" s="241"/>
      <c r="I118" s="241"/>
      <c r="J118" s="241"/>
      <c r="K118" s="241"/>
      <c r="L118" s="241"/>
      <c r="M118" s="241"/>
      <c r="N118" s="241"/>
      <c r="O118" s="241"/>
      <c r="P118" s="241"/>
      <c r="Q118" s="241"/>
      <c r="R118" s="296"/>
      <c r="S118" s="296"/>
      <c r="T118" s="296"/>
      <c r="U118" s="296"/>
      <c r="V118" s="296"/>
      <c r="W118" s="296"/>
      <c r="X118" s="296"/>
      <c r="Y118" s="53"/>
      <c r="Z118" s="55">
        <v>8</v>
      </c>
      <c r="AA118" s="241"/>
      <c r="AB118" s="241"/>
      <c r="AC118" s="241"/>
      <c r="AD118" s="241"/>
      <c r="AE118" s="241"/>
      <c r="AF118" s="241"/>
      <c r="AG118" s="241"/>
      <c r="AH118" s="241"/>
      <c r="AI118" s="241"/>
      <c r="AJ118" s="241"/>
      <c r="AK118" s="241"/>
      <c r="AL118" s="241"/>
      <c r="AM118" s="241"/>
      <c r="AN118" s="241"/>
      <c r="AO118" s="241"/>
      <c r="AP118" s="296"/>
      <c r="AQ118" s="296"/>
      <c r="AR118" s="296"/>
      <c r="AS118" s="296"/>
      <c r="AT118" s="296"/>
      <c r="AU118" s="296"/>
      <c r="AV118" s="296"/>
      <c r="AW118" s="29"/>
    </row>
    <row r="119" spans="1:82" ht="3.75" customHeight="1" x14ac:dyDescent="0.35">
      <c r="A119" s="52"/>
      <c r="B119" s="54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4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29"/>
    </row>
    <row r="120" spans="1:82" ht="22.5" customHeight="1" x14ac:dyDescent="0.35">
      <c r="A120" s="52"/>
      <c r="B120" s="55">
        <v>9</v>
      </c>
      <c r="C120" s="241"/>
      <c r="D120" s="241"/>
      <c r="E120" s="241"/>
      <c r="F120" s="241"/>
      <c r="G120" s="241"/>
      <c r="H120" s="241"/>
      <c r="I120" s="241"/>
      <c r="J120" s="241"/>
      <c r="K120" s="241"/>
      <c r="L120" s="241"/>
      <c r="M120" s="241"/>
      <c r="N120" s="241"/>
      <c r="O120" s="241"/>
      <c r="P120" s="241"/>
      <c r="Q120" s="241"/>
      <c r="R120" s="296"/>
      <c r="S120" s="296"/>
      <c r="T120" s="296"/>
      <c r="U120" s="296"/>
      <c r="V120" s="296"/>
      <c r="W120" s="296"/>
      <c r="X120" s="296"/>
      <c r="Y120" s="53"/>
      <c r="Z120" s="55">
        <v>9</v>
      </c>
      <c r="AA120" s="241"/>
      <c r="AB120" s="241"/>
      <c r="AC120" s="241"/>
      <c r="AD120" s="241"/>
      <c r="AE120" s="241"/>
      <c r="AF120" s="241"/>
      <c r="AG120" s="241"/>
      <c r="AH120" s="241"/>
      <c r="AI120" s="241"/>
      <c r="AJ120" s="241"/>
      <c r="AK120" s="241"/>
      <c r="AL120" s="241"/>
      <c r="AM120" s="241"/>
      <c r="AN120" s="241"/>
      <c r="AO120" s="241"/>
      <c r="AP120" s="296"/>
      <c r="AQ120" s="296"/>
      <c r="AR120" s="296"/>
      <c r="AS120" s="296"/>
      <c r="AT120" s="296"/>
      <c r="AU120" s="296"/>
      <c r="AV120" s="296"/>
      <c r="AW120" s="29"/>
    </row>
    <row r="121" spans="1:82" ht="3.75" customHeight="1" x14ac:dyDescent="0.35">
      <c r="A121" s="52"/>
      <c r="B121" s="54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4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  <c r="AW121" s="29"/>
    </row>
    <row r="122" spans="1:82" ht="22.5" customHeight="1" x14ac:dyDescent="0.35">
      <c r="A122" s="52"/>
      <c r="B122" s="55">
        <v>10</v>
      </c>
      <c r="C122" s="241"/>
      <c r="D122" s="241"/>
      <c r="E122" s="241"/>
      <c r="F122" s="241"/>
      <c r="G122" s="241"/>
      <c r="H122" s="241"/>
      <c r="I122" s="241"/>
      <c r="J122" s="241"/>
      <c r="K122" s="241"/>
      <c r="L122" s="241"/>
      <c r="M122" s="241"/>
      <c r="N122" s="241"/>
      <c r="O122" s="241"/>
      <c r="P122" s="241"/>
      <c r="Q122" s="241"/>
      <c r="R122" s="296"/>
      <c r="S122" s="296"/>
      <c r="T122" s="296"/>
      <c r="U122" s="296"/>
      <c r="V122" s="296"/>
      <c r="W122" s="296"/>
      <c r="X122" s="296"/>
      <c r="Y122" s="53"/>
      <c r="Z122" s="55">
        <v>10</v>
      </c>
      <c r="AA122" s="241"/>
      <c r="AB122" s="241"/>
      <c r="AC122" s="241"/>
      <c r="AD122" s="241"/>
      <c r="AE122" s="241"/>
      <c r="AF122" s="241"/>
      <c r="AG122" s="241"/>
      <c r="AH122" s="241"/>
      <c r="AI122" s="241"/>
      <c r="AJ122" s="241"/>
      <c r="AK122" s="241"/>
      <c r="AL122" s="241"/>
      <c r="AM122" s="241"/>
      <c r="AN122" s="241"/>
      <c r="AO122" s="241"/>
      <c r="AP122" s="296"/>
      <c r="AQ122" s="296"/>
      <c r="AR122" s="296"/>
      <c r="AS122" s="296"/>
      <c r="AT122" s="296"/>
      <c r="AU122" s="296"/>
      <c r="AV122" s="296"/>
      <c r="AW122" s="29"/>
    </row>
    <row r="123" spans="1:82" ht="7.5" customHeight="1" thickBot="1" x14ac:dyDescent="0.4">
      <c r="A123" s="36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8"/>
    </row>
    <row r="124" spans="1:82" ht="15" customHeight="1" x14ac:dyDescent="0.35">
      <c r="BP124" s="220" t="s">
        <v>627</v>
      </c>
      <c r="BQ124" s="220"/>
      <c r="BR124" s="220"/>
      <c r="BS124" s="220"/>
      <c r="BT124" s="220"/>
      <c r="BU124" s="220"/>
      <c r="BV124" s="220"/>
      <c r="BW124" s="220"/>
      <c r="BX124" s="220"/>
      <c r="BY124" s="105"/>
      <c r="BZ124" s="105"/>
      <c r="CA124" s="105"/>
      <c r="CB124" s="105"/>
      <c r="CC124" s="105"/>
      <c r="CD124" s="105"/>
    </row>
    <row r="125" spans="1:82" ht="15" customHeight="1" x14ac:dyDescent="0.35">
      <c r="BP125" s="40" t="s">
        <v>38</v>
      </c>
      <c r="BQ125" s="40"/>
      <c r="BR125" s="40"/>
      <c r="BS125" s="40"/>
      <c r="BT125" s="40"/>
      <c r="BU125" s="40"/>
      <c r="BV125" s="40"/>
      <c r="BW125" s="40"/>
      <c r="BX125" s="40"/>
      <c r="BY125" s="220"/>
      <c r="BZ125" s="220"/>
      <c r="CA125" s="220"/>
      <c r="CB125" s="220"/>
      <c r="CC125" s="220"/>
      <c r="CD125" s="220"/>
    </row>
    <row r="126" spans="1:82" ht="15" customHeight="1" x14ac:dyDescent="0.35">
      <c r="BP126" s="40" t="s">
        <v>45</v>
      </c>
      <c r="BQ126" s="40"/>
      <c r="BR126" s="40"/>
      <c r="BS126" s="40"/>
      <c r="BT126" s="40"/>
      <c r="BU126" s="40"/>
      <c r="BV126" s="40"/>
      <c r="BW126" s="40"/>
      <c r="BX126" s="40"/>
      <c r="BY126" s="220"/>
      <c r="BZ126" s="220"/>
      <c r="CA126" s="220"/>
      <c r="CB126" s="220"/>
      <c r="CC126" s="220"/>
      <c r="CD126" s="220"/>
    </row>
    <row r="127" spans="1:82" ht="15" customHeight="1" x14ac:dyDescent="0.35">
      <c r="BP127" s="40" t="s">
        <v>48</v>
      </c>
      <c r="BQ127" s="40"/>
      <c r="BR127" s="40"/>
      <c r="BS127" s="40"/>
      <c r="BT127" s="40"/>
      <c r="BU127" s="40"/>
      <c r="BV127" s="40"/>
      <c r="BW127" s="40"/>
      <c r="BX127" s="40"/>
      <c r="BY127" s="220"/>
      <c r="BZ127" s="220"/>
      <c r="CA127" s="220"/>
      <c r="CB127" s="220"/>
      <c r="CC127" s="220"/>
      <c r="CD127" s="220"/>
    </row>
    <row r="128" spans="1:82" ht="15" customHeight="1" x14ac:dyDescent="0.35">
      <c r="BP128" s="40" t="s">
        <v>54</v>
      </c>
      <c r="BQ128" s="40"/>
      <c r="BR128" s="40"/>
      <c r="BS128" s="40"/>
      <c r="BT128" s="40"/>
      <c r="BU128" s="40"/>
      <c r="BV128" s="40"/>
      <c r="BW128" s="40"/>
      <c r="BX128" s="40"/>
      <c r="BY128" s="220"/>
      <c r="BZ128" s="220"/>
      <c r="CA128" s="220"/>
      <c r="CB128" s="220"/>
      <c r="CC128" s="220"/>
      <c r="CD128" s="220"/>
    </row>
    <row r="129" spans="68:82" ht="15" customHeight="1" x14ac:dyDescent="0.35">
      <c r="BP129" s="40" t="s">
        <v>58</v>
      </c>
      <c r="BQ129" s="40"/>
      <c r="BR129" s="40"/>
      <c r="BS129" s="40"/>
      <c r="BT129" s="40"/>
      <c r="BU129" s="40"/>
      <c r="BV129" s="40"/>
      <c r="BW129" s="40"/>
      <c r="BX129" s="40"/>
      <c r="BY129" s="220"/>
      <c r="BZ129" s="220"/>
      <c r="CA129" s="220"/>
      <c r="CB129" s="220"/>
      <c r="CC129" s="220"/>
      <c r="CD129" s="220"/>
    </row>
    <row r="130" spans="68:82" ht="15" customHeight="1" x14ac:dyDescent="0.35">
      <c r="BP130" s="40" t="s">
        <v>64</v>
      </c>
      <c r="BQ130" s="40"/>
      <c r="BR130" s="40"/>
      <c r="BS130" s="40"/>
      <c r="BT130" s="40"/>
      <c r="BU130" s="40"/>
      <c r="BV130" s="40"/>
      <c r="BW130" s="40"/>
      <c r="BX130" s="40"/>
      <c r="BY130" s="220"/>
      <c r="BZ130" s="220"/>
      <c r="CA130" s="220"/>
      <c r="CB130" s="220"/>
      <c r="CC130" s="220"/>
      <c r="CD130" s="220"/>
    </row>
    <row r="131" spans="68:82" ht="15" customHeight="1" x14ac:dyDescent="0.35">
      <c r="BP131" s="40" t="s">
        <v>69</v>
      </c>
      <c r="BQ131" s="40"/>
      <c r="BR131" s="40"/>
      <c r="BS131" s="40"/>
      <c r="BT131" s="40"/>
      <c r="BU131" s="40"/>
      <c r="BV131" s="40"/>
      <c r="BW131" s="40"/>
      <c r="BX131" s="40"/>
      <c r="BY131" s="220"/>
      <c r="BZ131" s="220"/>
      <c r="CA131" s="220"/>
      <c r="CB131" s="220"/>
      <c r="CC131" s="220"/>
      <c r="CD131" s="220"/>
    </row>
    <row r="132" spans="68:82" ht="15" customHeight="1" x14ac:dyDescent="0.35">
      <c r="BP132" s="40" t="s">
        <v>72</v>
      </c>
      <c r="BQ132" s="40"/>
      <c r="BR132" s="40"/>
      <c r="BS132" s="40"/>
      <c r="BT132" s="40"/>
      <c r="BU132" s="40"/>
      <c r="BV132" s="40"/>
      <c r="BW132" s="40"/>
      <c r="BX132" s="40"/>
      <c r="BY132" s="220"/>
      <c r="BZ132" s="220"/>
      <c r="CA132" s="220"/>
      <c r="CB132" s="220"/>
      <c r="CC132" s="220"/>
      <c r="CD132" s="220"/>
    </row>
    <row r="133" spans="68:82" ht="15" customHeight="1" x14ac:dyDescent="0.35">
      <c r="BP133" s="40" t="s">
        <v>82</v>
      </c>
      <c r="BQ133" s="40"/>
      <c r="BR133" s="40"/>
      <c r="BS133" s="40"/>
      <c r="BT133" s="40"/>
      <c r="BU133" s="40"/>
      <c r="BV133" s="40"/>
      <c r="BW133" s="40"/>
      <c r="BX133" s="40"/>
      <c r="BY133" s="220"/>
      <c r="BZ133" s="220"/>
      <c r="CA133" s="220"/>
      <c r="CB133" s="220"/>
      <c r="CC133" s="220"/>
      <c r="CD133" s="220"/>
    </row>
    <row r="134" spans="68:82" ht="15" customHeight="1" x14ac:dyDescent="0.35">
      <c r="BP134" s="40" t="s">
        <v>83</v>
      </c>
      <c r="BQ134" s="40"/>
      <c r="BR134" s="40"/>
      <c r="BS134" s="40"/>
      <c r="BT134" s="40"/>
      <c r="BU134" s="40"/>
      <c r="BV134" s="40"/>
      <c r="BW134" s="40"/>
      <c r="BX134" s="40"/>
      <c r="BY134" s="220"/>
      <c r="BZ134" s="220"/>
      <c r="CA134" s="220"/>
      <c r="CB134" s="220"/>
      <c r="CC134" s="220"/>
      <c r="CD134" s="220"/>
    </row>
    <row r="135" spans="68:82" ht="15" customHeight="1" x14ac:dyDescent="0.35">
      <c r="BP135" s="40" t="s">
        <v>89</v>
      </c>
      <c r="BQ135" s="40"/>
      <c r="BR135" s="40"/>
      <c r="BS135" s="40"/>
      <c r="BT135" s="40"/>
      <c r="BU135" s="40"/>
      <c r="BV135" s="40"/>
      <c r="BW135" s="40"/>
      <c r="BX135" s="40"/>
      <c r="BY135" s="220"/>
      <c r="BZ135" s="220"/>
      <c r="CA135" s="220"/>
      <c r="CB135" s="220"/>
      <c r="CC135" s="220"/>
      <c r="CD135" s="220"/>
    </row>
    <row r="136" spans="68:82" ht="15" customHeight="1" x14ac:dyDescent="0.35">
      <c r="BP136" s="40" t="s">
        <v>96</v>
      </c>
      <c r="BQ136" s="40"/>
      <c r="BR136" s="40"/>
      <c r="BS136" s="40"/>
      <c r="BT136" s="40"/>
      <c r="BU136" s="40"/>
      <c r="BV136" s="40"/>
      <c r="BW136" s="40"/>
      <c r="BX136" s="40"/>
      <c r="BY136" s="220"/>
      <c r="BZ136" s="220"/>
      <c r="CA136" s="220"/>
      <c r="CB136" s="220"/>
      <c r="CC136" s="220"/>
      <c r="CD136" s="220"/>
    </row>
    <row r="137" spans="68:82" ht="15" customHeight="1" x14ac:dyDescent="0.35">
      <c r="BP137" s="40" t="s">
        <v>102</v>
      </c>
      <c r="BQ137" s="40"/>
      <c r="BR137" s="40"/>
      <c r="BS137" s="40"/>
      <c r="BT137" s="40"/>
      <c r="BU137" s="40"/>
      <c r="BV137" s="40"/>
      <c r="BW137" s="40"/>
      <c r="BX137" s="40"/>
      <c r="BY137" s="220"/>
      <c r="BZ137" s="220"/>
      <c r="CA137" s="220"/>
      <c r="CB137" s="220"/>
      <c r="CC137" s="220"/>
      <c r="CD137" s="220"/>
    </row>
    <row r="138" spans="68:82" ht="15" customHeight="1" x14ac:dyDescent="0.35">
      <c r="BP138" s="40" t="s">
        <v>107</v>
      </c>
      <c r="BQ138" s="40"/>
      <c r="BR138" s="40"/>
      <c r="BS138" s="40"/>
      <c r="BT138" s="40"/>
      <c r="BU138" s="40"/>
      <c r="BV138" s="40"/>
      <c r="BW138" s="40"/>
      <c r="BX138" s="40"/>
      <c r="BY138" s="220"/>
      <c r="BZ138" s="220"/>
      <c r="CA138" s="220"/>
      <c r="CB138" s="220"/>
      <c r="CC138" s="220"/>
      <c r="CD138" s="220"/>
    </row>
    <row r="139" spans="68:82" ht="15" customHeight="1" x14ac:dyDescent="0.35">
      <c r="BP139" s="40" t="s">
        <v>113</v>
      </c>
      <c r="BQ139" s="40"/>
      <c r="BR139" s="40"/>
      <c r="BS139" s="40"/>
      <c r="BT139" s="40"/>
      <c r="BU139" s="40"/>
      <c r="BV139" s="40"/>
      <c r="BW139" s="40"/>
      <c r="BX139" s="40"/>
      <c r="BY139" s="220"/>
      <c r="BZ139" s="220"/>
      <c r="CA139" s="220"/>
      <c r="CB139" s="220"/>
      <c r="CC139" s="220"/>
      <c r="CD139" s="220"/>
    </row>
    <row r="140" spans="68:82" ht="15" customHeight="1" x14ac:dyDescent="0.35">
      <c r="BP140" s="40" t="s">
        <v>120</v>
      </c>
      <c r="BQ140" s="40"/>
      <c r="BR140" s="40"/>
      <c r="BS140" s="40"/>
      <c r="BT140" s="40"/>
      <c r="BU140" s="40"/>
      <c r="BV140" s="40"/>
      <c r="BW140" s="40"/>
      <c r="BX140" s="40"/>
      <c r="BY140" s="220"/>
      <c r="BZ140" s="220"/>
      <c r="CA140" s="220"/>
      <c r="CB140" s="220"/>
      <c r="CC140" s="220"/>
      <c r="CD140" s="220"/>
    </row>
    <row r="141" spans="68:82" ht="15" customHeight="1" x14ac:dyDescent="0.35">
      <c r="BP141" s="40" t="s">
        <v>134</v>
      </c>
      <c r="BQ141" s="40"/>
      <c r="BR141" s="40"/>
      <c r="BS141" s="40"/>
      <c r="BT141" s="40"/>
      <c r="BU141" s="40"/>
      <c r="BV141" s="40"/>
      <c r="BW141" s="40"/>
      <c r="BX141" s="40"/>
      <c r="BY141" s="220"/>
      <c r="BZ141" s="220"/>
      <c r="CA141" s="220"/>
      <c r="CB141" s="220"/>
      <c r="CC141" s="220"/>
      <c r="CD141" s="220"/>
    </row>
    <row r="142" spans="68:82" ht="15" customHeight="1" x14ac:dyDescent="0.35">
      <c r="BP142" s="40" t="s">
        <v>146</v>
      </c>
      <c r="BQ142" s="40"/>
      <c r="BR142" s="40"/>
      <c r="BS142" s="40"/>
      <c r="BT142" s="40"/>
      <c r="BU142" s="40"/>
      <c r="BV142" s="40"/>
      <c r="BW142" s="40"/>
      <c r="BX142" s="40"/>
    </row>
    <row r="143" spans="68:82" ht="15" customHeight="1" x14ac:dyDescent="0.35">
      <c r="BP143" s="40" t="s">
        <v>151</v>
      </c>
      <c r="BQ143" s="40"/>
      <c r="BR143" s="40"/>
      <c r="BS143" s="40"/>
      <c r="BT143" s="40"/>
      <c r="BU143" s="40"/>
      <c r="BV143" s="40"/>
      <c r="BW143" s="40"/>
      <c r="BX143" s="40"/>
    </row>
    <row r="144" spans="68:82" ht="15" customHeight="1" x14ac:dyDescent="0.35">
      <c r="BP144" s="40" t="s">
        <v>155</v>
      </c>
      <c r="BQ144" s="40"/>
      <c r="BR144" s="40"/>
      <c r="BS144" s="40"/>
      <c r="BT144" s="40"/>
      <c r="BU144" s="40"/>
      <c r="BV144" s="40"/>
      <c r="BW144" s="40"/>
      <c r="BX144" s="40"/>
    </row>
    <row r="145" spans="68:76" ht="15" customHeight="1" x14ac:dyDescent="0.35">
      <c r="BP145" s="40" t="s">
        <v>159</v>
      </c>
      <c r="BQ145" s="40"/>
      <c r="BR145" s="40"/>
      <c r="BS145" s="40"/>
      <c r="BT145" s="40"/>
      <c r="BU145" s="40"/>
      <c r="BV145" s="40"/>
      <c r="BW145" s="40"/>
      <c r="BX145" s="40"/>
    </row>
    <row r="146" spans="68:76" ht="15" customHeight="1" x14ac:dyDescent="0.35">
      <c r="BP146" s="40" t="s">
        <v>168</v>
      </c>
      <c r="BQ146" s="40"/>
      <c r="BR146" s="40"/>
      <c r="BS146" s="40"/>
      <c r="BT146" s="40"/>
      <c r="BU146" s="40"/>
      <c r="BV146" s="40"/>
      <c r="BW146" s="40"/>
      <c r="BX146" s="40"/>
    </row>
    <row r="147" spans="68:76" ht="15" customHeight="1" x14ac:dyDescent="0.35">
      <c r="BP147" s="40" t="s">
        <v>383</v>
      </c>
      <c r="BQ147" s="40"/>
      <c r="BR147" s="40"/>
      <c r="BS147" s="40"/>
      <c r="BT147" s="40"/>
      <c r="BU147" s="40"/>
      <c r="BV147" s="40"/>
      <c r="BW147" s="40"/>
      <c r="BX147" s="40"/>
    </row>
  </sheetData>
  <mergeCells count="943">
    <mergeCell ref="BP124:BX124"/>
    <mergeCell ref="CE34:CE40"/>
    <mergeCell ref="CC83:CD83"/>
    <mergeCell ref="BU88:BV88"/>
    <mergeCell ref="BW88:BX88"/>
    <mergeCell ref="BY88:BZ88"/>
    <mergeCell ref="CA88:CB88"/>
    <mergeCell ref="CC88:CD88"/>
    <mergeCell ref="BU89:BV89"/>
    <mergeCell ref="BW89:BX89"/>
    <mergeCell ref="BY89:BZ89"/>
    <mergeCell ref="CA89:CB89"/>
    <mergeCell ref="CC89:CD89"/>
    <mergeCell ref="BU84:BV84"/>
    <mergeCell ref="BW84:BX84"/>
    <mergeCell ref="BY84:BZ84"/>
    <mergeCell ref="CA84:CB84"/>
    <mergeCell ref="BU86:BV86"/>
    <mergeCell ref="BW86:BX86"/>
    <mergeCell ref="BU78:BV78"/>
    <mergeCell ref="CC82:CD82"/>
    <mergeCell ref="BU83:BV83"/>
    <mergeCell ref="BW83:BX83"/>
    <mergeCell ref="BY83:BZ83"/>
    <mergeCell ref="CC80:CD80"/>
    <mergeCell ref="BU81:BV81"/>
    <mergeCell ref="BW81:BX81"/>
    <mergeCell ref="BY81:BZ81"/>
    <mergeCell ref="CA81:CB81"/>
    <mergeCell ref="CC81:CD81"/>
    <mergeCell ref="BY71:BZ71"/>
    <mergeCell ref="CA71:CB71"/>
    <mergeCell ref="CC71:CD71"/>
    <mergeCell ref="BU72:BV72"/>
    <mergeCell ref="BW72:BX72"/>
    <mergeCell ref="BY72:BZ72"/>
    <mergeCell ref="CA72:CB72"/>
    <mergeCell ref="CC73:CD73"/>
    <mergeCell ref="CG50:CI50"/>
    <mergeCell ref="BP50:BQ50"/>
    <mergeCell ref="BU94:BV94"/>
    <mergeCell ref="BW94:BX94"/>
    <mergeCell ref="BY94:BZ94"/>
    <mergeCell ref="CA94:CB94"/>
    <mergeCell ref="CC94:CD94"/>
    <mergeCell ref="BY76:BZ76"/>
    <mergeCell ref="BU74:BV74"/>
    <mergeCell ref="BW74:BX74"/>
    <mergeCell ref="BY74:BZ74"/>
    <mergeCell ref="CA74:CB74"/>
    <mergeCell ref="CC74:CD74"/>
    <mergeCell ref="CA77:CB77"/>
    <mergeCell ref="CC77:CD77"/>
    <mergeCell ref="BW78:BX78"/>
    <mergeCell ref="BU80:BV80"/>
    <mergeCell ref="BW80:BX80"/>
    <mergeCell ref="BU71:BV71"/>
    <mergeCell ref="BW71:BX71"/>
    <mergeCell ref="BY90:BZ90"/>
    <mergeCell ref="CA90:CB90"/>
    <mergeCell ref="CC90:CD90"/>
    <mergeCell ref="BU91:BV91"/>
    <mergeCell ref="CA93:CB93"/>
    <mergeCell ref="CC93:CD93"/>
    <mergeCell ref="BU90:BV90"/>
    <mergeCell ref="BW90:BX90"/>
    <mergeCell ref="BU82:BV82"/>
    <mergeCell ref="BW82:BX82"/>
    <mergeCell ref="BY82:BZ82"/>
    <mergeCell ref="CA82:CB82"/>
    <mergeCell ref="BU77:BV77"/>
    <mergeCell ref="BW77:BX77"/>
    <mergeCell ref="BY77:BZ77"/>
    <mergeCell ref="BY85:BZ85"/>
    <mergeCell ref="CA85:CB85"/>
    <mergeCell ref="CC85:CD85"/>
    <mergeCell ref="BW85:BX85"/>
    <mergeCell ref="BW91:BX91"/>
    <mergeCell ref="BY91:BZ91"/>
    <mergeCell ref="CA91:CB91"/>
    <mergeCell ref="CC91:CD91"/>
    <mergeCell ref="BY86:BZ86"/>
    <mergeCell ref="CA86:CB86"/>
    <mergeCell ref="CC86:CD86"/>
    <mergeCell ref="BU87:BV87"/>
    <mergeCell ref="BW87:BX87"/>
    <mergeCell ref="CA59:CB59"/>
    <mergeCell ref="CC59:CD59"/>
    <mergeCell ref="CC66:CD66"/>
    <mergeCell ref="CC67:CD67"/>
    <mergeCell ref="CC68:CD68"/>
    <mergeCell ref="CC62:CD62"/>
    <mergeCell ref="U6:V6"/>
    <mergeCell ref="BU92:BV92"/>
    <mergeCell ref="BW92:BX92"/>
    <mergeCell ref="BY92:BZ92"/>
    <mergeCell ref="CA92:CB92"/>
    <mergeCell ref="CC92:CD92"/>
    <mergeCell ref="CA75:CB75"/>
    <mergeCell ref="CC75:CD75"/>
    <mergeCell ref="BU76:BV76"/>
    <mergeCell ref="BW76:BX76"/>
    <mergeCell ref="BY87:BZ87"/>
    <mergeCell ref="CA87:CB87"/>
    <mergeCell ref="CC87:CD87"/>
    <mergeCell ref="CA83:CB83"/>
    <mergeCell ref="CA76:CB76"/>
    <mergeCell ref="CC76:CD76"/>
    <mergeCell ref="CA69:CB69"/>
    <mergeCell ref="CC69:CD69"/>
    <mergeCell ref="CA56:CB56"/>
    <mergeCell ref="CC56:CD56"/>
    <mergeCell ref="BU57:BV57"/>
    <mergeCell ref="BW57:BX57"/>
    <mergeCell ref="BY57:BZ57"/>
    <mergeCell ref="CA57:CB57"/>
    <mergeCell ref="CC57:CD57"/>
    <mergeCell ref="BU58:BV58"/>
    <mergeCell ref="BW58:BX58"/>
    <mergeCell ref="BY58:BZ58"/>
    <mergeCell ref="CA58:CB58"/>
    <mergeCell ref="CC58:CD58"/>
    <mergeCell ref="BP91:BQ91"/>
    <mergeCell ref="BP92:BQ92"/>
    <mergeCell ref="BP93:BQ93"/>
    <mergeCell ref="BP94:BQ94"/>
    <mergeCell ref="BP54:BQ54"/>
    <mergeCell ref="BS54:BT54"/>
    <mergeCell ref="BU54:BV54"/>
    <mergeCell ref="BS62:BT62"/>
    <mergeCell ref="BS63:BT63"/>
    <mergeCell ref="BS64:BT64"/>
    <mergeCell ref="BS65:BT65"/>
    <mergeCell ref="BS66:BT66"/>
    <mergeCell ref="BS67:BT67"/>
    <mergeCell ref="BS68:BT68"/>
    <mergeCell ref="BS69:BT69"/>
    <mergeCell ref="BS70:BT70"/>
    <mergeCell ref="BS71:BT71"/>
    <mergeCell ref="BS72:BT72"/>
    <mergeCell ref="BS73:BT73"/>
    <mergeCell ref="BS74:BT74"/>
    <mergeCell ref="BS75:BT75"/>
    <mergeCell ref="BS56:BT56"/>
    <mergeCell ref="BS76:BT76"/>
    <mergeCell ref="BS77:BT77"/>
    <mergeCell ref="CA66:CB66"/>
    <mergeCell ref="CA73:CB73"/>
    <mergeCell ref="CA67:CB67"/>
    <mergeCell ref="CA68:CB68"/>
    <mergeCell ref="BS85:BT85"/>
    <mergeCell ref="CA62:CB62"/>
    <mergeCell ref="BU65:BV65"/>
    <mergeCell ref="BW65:BX65"/>
    <mergeCell ref="BY65:BZ65"/>
    <mergeCell ref="CA65:CB65"/>
    <mergeCell ref="BU70:BV70"/>
    <mergeCell ref="BW70:BX70"/>
    <mergeCell ref="BY70:BZ70"/>
    <mergeCell ref="CA70:CB70"/>
    <mergeCell ref="BY80:BZ80"/>
    <mergeCell ref="CA80:CB80"/>
    <mergeCell ref="BW75:BX75"/>
    <mergeCell ref="BY75:BZ75"/>
    <mergeCell ref="BP76:BQ76"/>
    <mergeCell ref="BP77:BQ77"/>
    <mergeCell ref="BP78:BQ78"/>
    <mergeCell ref="BP79:BQ79"/>
    <mergeCell ref="BP80:BQ80"/>
    <mergeCell ref="BP81:BQ81"/>
    <mergeCell ref="BP82:BQ82"/>
    <mergeCell ref="BP83:BQ83"/>
    <mergeCell ref="BP84:BQ84"/>
    <mergeCell ref="BP85:BQ85"/>
    <mergeCell ref="BU60:BV60"/>
    <mergeCell ref="BW60:BX60"/>
    <mergeCell ref="BY60:BZ60"/>
    <mergeCell ref="BW62:BX62"/>
    <mergeCell ref="BY62:BZ62"/>
    <mergeCell ref="BU67:BV67"/>
    <mergeCell ref="BW67:BX67"/>
    <mergeCell ref="BY67:BZ67"/>
    <mergeCell ref="BW73:BX73"/>
    <mergeCell ref="BY73:BZ73"/>
    <mergeCell ref="BU68:BV68"/>
    <mergeCell ref="BW68:BX68"/>
    <mergeCell ref="BY68:BZ68"/>
    <mergeCell ref="BU69:BV69"/>
    <mergeCell ref="BW69:BX69"/>
    <mergeCell ref="BY69:BZ69"/>
    <mergeCell ref="BS78:BT78"/>
    <mergeCell ref="BS79:BT79"/>
    <mergeCell ref="BS80:BT80"/>
    <mergeCell ref="BS81:BT81"/>
    <mergeCell ref="BS82:BT82"/>
    <mergeCell ref="BS83:BT83"/>
    <mergeCell ref="BS84:BT84"/>
    <mergeCell ref="CC70:CD70"/>
    <mergeCell ref="BY78:BZ78"/>
    <mergeCell ref="CA78:CB78"/>
    <mergeCell ref="CC78:CD78"/>
    <mergeCell ref="BW79:BX79"/>
    <mergeCell ref="BY79:BZ79"/>
    <mergeCell ref="CA79:CB79"/>
    <mergeCell ref="CC79:CD79"/>
    <mergeCell ref="CC72:CD72"/>
    <mergeCell ref="BP86:BQ86"/>
    <mergeCell ref="BP87:BQ87"/>
    <mergeCell ref="BP88:BQ88"/>
    <mergeCell ref="BP89:BQ89"/>
    <mergeCell ref="BP90:BQ90"/>
    <mergeCell ref="BS86:BT86"/>
    <mergeCell ref="BS87:BT87"/>
    <mergeCell ref="BS88:BT88"/>
    <mergeCell ref="BS89:BT89"/>
    <mergeCell ref="BS90:BT90"/>
    <mergeCell ref="CC84:CD84"/>
    <mergeCell ref="BU85:BV85"/>
    <mergeCell ref="CA63:CB63"/>
    <mergeCell ref="CC63:CD63"/>
    <mergeCell ref="BP64:BQ64"/>
    <mergeCell ref="BP65:BQ65"/>
    <mergeCell ref="BP66:BQ66"/>
    <mergeCell ref="BP67:BQ67"/>
    <mergeCell ref="BP68:BQ68"/>
    <mergeCell ref="BP69:BQ69"/>
    <mergeCell ref="BP70:BQ70"/>
    <mergeCell ref="BP71:BQ71"/>
    <mergeCell ref="BP72:BQ72"/>
    <mergeCell ref="BP73:BQ73"/>
    <mergeCell ref="BP74:BQ74"/>
    <mergeCell ref="BP75:BQ75"/>
    <mergeCell ref="BU63:BV63"/>
    <mergeCell ref="BW63:BX63"/>
    <mergeCell ref="BY63:BZ63"/>
    <mergeCell ref="BU64:BV64"/>
    <mergeCell ref="BW64:BX64"/>
    <mergeCell ref="BY64:BZ64"/>
    <mergeCell ref="CA64:CB64"/>
    <mergeCell ref="CC64:CD64"/>
    <mergeCell ref="CC65:CD65"/>
    <mergeCell ref="BU66:BV66"/>
    <mergeCell ref="BW66:BX66"/>
    <mergeCell ref="BY66:BZ66"/>
    <mergeCell ref="BS34:BS40"/>
    <mergeCell ref="BY34:BY40"/>
    <mergeCell ref="AM42:AN42"/>
    <mergeCell ref="BV34:BV40"/>
    <mergeCell ref="BW34:BW40"/>
    <mergeCell ref="BU62:BV62"/>
    <mergeCell ref="BW54:BX54"/>
    <mergeCell ref="BS57:BT57"/>
    <mergeCell ref="CA34:CA40"/>
    <mergeCell ref="BX34:BX40"/>
    <mergeCell ref="BT34:BT40"/>
    <mergeCell ref="BU34:BU40"/>
    <mergeCell ref="AO40:AP40"/>
    <mergeCell ref="AO61:AQ61"/>
    <mergeCell ref="AU48:AV48"/>
    <mergeCell ref="AU50:AV50"/>
    <mergeCell ref="AU52:AV52"/>
    <mergeCell ref="AR48:AT48"/>
    <mergeCell ref="AR46:AT46"/>
    <mergeCell ref="AF65:AV65"/>
    <mergeCell ref="BP57:BQ57"/>
    <mergeCell ref="BP58:BQ58"/>
    <mergeCell ref="BP59:BQ59"/>
    <mergeCell ref="BP60:BQ60"/>
    <mergeCell ref="BP61:BQ61"/>
    <mergeCell ref="BP62:BQ62"/>
    <mergeCell ref="BP63:BQ63"/>
    <mergeCell ref="BP52:CD52"/>
    <mergeCell ref="BY54:BZ54"/>
    <mergeCell ref="CA54:CB54"/>
    <mergeCell ref="CC54:CD54"/>
    <mergeCell ref="BS58:BT58"/>
    <mergeCell ref="BS59:BT59"/>
    <mergeCell ref="BS60:BT60"/>
    <mergeCell ref="BS61:BT61"/>
    <mergeCell ref="CA60:CB60"/>
    <mergeCell ref="CC60:CD60"/>
    <mergeCell ref="BU61:BV61"/>
    <mergeCell ref="BW61:BX61"/>
    <mergeCell ref="BY61:BZ61"/>
    <mergeCell ref="CA61:CB61"/>
    <mergeCell ref="CC61:CD61"/>
    <mergeCell ref="BU56:BV56"/>
    <mergeCell ref="BW56:BX56"/>
    <mergeCell ref="BK18:BK30"/>
    <mergeCell ref="BI18:BI30"/>
    <mergeCell ref="AO42:AP42"/>
    <mergeCell ref="AH42:AJ42"/>
    <mergeCell ref="AH38:AL38"/>
    <mergeCell ref="AH36:AL36"/>
    <mergeCell ref="AH34:AL34"/>
    <mergeCell ref="AH32:AL32"/>
    <mergeCell ref="AM38:AP38"/>
    <mergeCell ref="AO32:AP32"/>
    <mergeCell ref="AM32:AN32"/>
    <mergeCell ref="AM34:AP34"/>
    <mergeCell ref="AM36:AP36"/>
    <mergeCell ref="AR38:AV38"/>
    <mergeCell ref="AK42:AL42"/>
    <mergeCell ref="AH40:AJ40"/>
    <mergeCell ref="AK40:AN40"/>
    <mergeCell ref="AU42:AV42"/>
    <mergeCell ref="BM12:BN12"/>
    <mergeCell ref="AA29:AF29"/>
    <mergeCell ref="B4:J4"/>
    <mergeCell ref="X4:Z4"/>
    <mergeCell ref="X6:Y6"/>
    <mergeCell ref="O8:P8"/>
    <mergeCell ref="U10:AG10"/>
    <mergeCell ref="B10:D10"/>
    <mergeCell ref="AU40:AV40"/>
    <mergeCell ref="U8:W8"/>
    <mergeCell ref="AH27:AV30"/>
    <mergeCell ref="AE6:AG6"/>
    <mergeCell ref="P23:Q23"/>
    <mergeCell ref="F20:I21"/>
    <mergeCell ref="N20:Q21"/>
    <mergeCell ref="T38:U38"/>
    <mergeCell ref="T40:U40"/>
    <mergeCell ref="F14:AG18"/>
    <mergeCell ref="O10:T10"/>
    <mergeCell ref="E10:N10"/>
    <mergeCell ref="AR32:AT34"/>
    <mergeCell ref="AR40:AT40"/>
    <mergeCell ref="AI4:AV23"/>
    <mergeCell ref="J32:K32"/>
    <mergeCell ref="AE12:AG12"/>
    <mergeCell ref="AA20:AD20"/>
    <mergeCell ref="AE20:AG20"/>
    <mergeCell ref="AA21:AD21"/>
    <mergeCell ref="AE21:AG21"/>
    <mergeCell ref="G8:H8"/>
    <mergeCell ref="K8:L8"/>
    <mergeCell ref="M8:N8"/>
    <mergeCell ref="Q8:T8"/>
    <mergeCell ref="X8:AA8"/>
    <mergeCell ref="AD8:AG8"/>
    <mergeCell ref="J20:M21"/>
    <mergeCell ref="S20:V21"/>
    <mergeCell ref="D12:P12"/>
    <mergeCell ref="W20:X21"/>
    <mergeCell ref="Y20:Z21"/>
    <mergeCell ref="B92:L92"/>
    <mergeCell ref="M92:N92"/>
    <mergeCell ref="N98:P98"/>
    <mergeCell ref="E8:F8"/>
    <mergeCell ref="Q12:S12"/>
    <mergeCell ref="T12:AB12"/>
    <mergeCell ref="AC12:AD12"/>
    <mergeCell ref="B20:E21"/>
    <mergeCell ref="B12:C12"/>
    <mergeCell ref="Y29:Z30"/>
    <mergeCell ref="Y23:Z23"/>
    <mergeCell ref="W34:X34"/>
    <mergeCell ref="R32:S32"/>
    <mergeCell ref="T32:U32"/>
    <mergeCell ref="R34:S34"/>
    <mergeCell ref="W36:X36"/>
    <mergeCell ref="W38:X38"/>
    <mergeCell ref="AA23:AD23"/>
    <mergeCell ref="R38:S38"/>
    <mergeCell ref="R40:S40"/>
    <mergeCell ref="M38:N38"/>
    <mergeCell ref="M40:N40"/>
    <mergeCell ref="M42:N42"/>
    <mergeCell ref="W42:X42"/>
    <mergeCell ref="B52:H52"/>
    <mergeCell ref="O46:P46"/>
    <mergeCell ref="O48:P48"/>
    <mergeCell ref="O50:P50"/>
    <mergeCell ref="O52:P52"/>
    <mergeCell ref="M44:N44"/>
    <mergeCell ref="B14:E14"/>
    <mergeCell ref="Y67:AA69"/>
    <mergeCell ref="P65:R65"/>
    <mergeCell ref="V63:X63"/>
    <mergeCell ref="Y63:AA63"/>
    <mergeCell ref="P63:R63"/>
    <mergeCell ref="P61:R61"/>
    <mergeCell ref="S61:U61"/>
    <mergeCell ref="S63:U65"/>
    <mergeCell ref="R44:S44"/>
    <mergeCell ref="B27:AD27"/>
    <mergeCell ref="O42:P42"/>
    <mergeCell ref="J40:K40"/>
    <mergeCell ref="M32:N32"/>
    <mergeCell ref="M34:N34"/>
    <mergeCell ref="M36:N36"/>
    <mergeCell ref="J44:K44"/>
    <mergeCell ref="R42:S42"/>
    <mergeCell ref="B50:H50"/>
    <mergeCell ref="M29:P30"/>
    <mergeCell ref="W29:X30"/>
    <mergeCell ref="R29:U30"/>
    <mergeCell ref="J34:K34"/>
    <mergeCell ref="J36:K36"/>
    <mergeCell ref="J38:K38"/>
    <mergeCell ref="O32:P32"/>
    <mergeCell ref="S23:V23"/>
    <mergeCell ref="B23:E23"/>
    <mergeCell ref="J23:M23"/>
    <mergeCell ref="F23:G23"/>
    <mergeCell ref="H23:I23"/>
    <mergeCell ref="B32:H32"/>
    <mergeCell ref="O34:P34"/>
    <mergeCell ref="O36:P36"/>
    <mergeCell ref="W32:X32"/>
    <mergeCell ref="N23:O23"/>
    <mergeCell ref="W23:X23"/>
    <mergeCell ref="B34:H34"/>
    <mergeCell ref="R46:S46"/>
    <mergeCell ref="R48:S48"/>
    <mergeCell ref="B36:H36"/>
    <mergeCell ref="B38:H38"/>
    <mergeCell ref="B40:H40"/>
    <mergeCell ref="B42:H42"/>
    <mergeCell ref="B44:H44"/>
    <mergeCell ref="B46:H46"/>
    <mergeCell ref="B48:H48"/>
    <mergeCell ref="AP120:AV120"/>
    <mergeCell ref="R116:X116"/>
    <mergeCell ref="R118:X118"/>
    <mergeCell ref="AO44:AP44"/>
    <mergeCell ref="AO46:AP46"/>
    <mergeCell ref="AO48:AP48"/>
    <mergeCell ref="AO50:AP50"/>
    <mergeCell ref="AO52:AP52"/>
    <mergeCell ref="AM44:AN44"/>
    <mergeCell ref="AM46:AN46"/>
    <mergeCell ref="AU46:AV46"/>
    <mergeCell ref="R114:X114"/>
    <mergeCell ref="AA104:AO104"/>
    <mergeCell ref="AA106:AO106"/>
    <mergeCell ref="AA108:AO108"/>
    <mergeCell ref="AM80:AN80"/>
    <mergeCell ref="AO80:AP80"/>
    <mergeCell ref="T44:U44"/>
    <mergeCell ref="V67:X67"/>
    <mergeCell ref="J50:K50"/>
    <mergeCell ref="Y61:AA61"/>
    <mergeCell ref="Y65:AA65"/>
    <mergeCell ref="M90:N90"/>
    <mergeCell ref="W78:X78"/>
    <mergeCell ref="B56:AD56"/>
    <mergeCell ref="B59:D59"/>
    <mergeCell ref="E58:L58"/>
    <mergeCell ref="M58:O58"/>
    <mergeCell ref="M59:O59"/>
    <mergeCell ref="AB63:AD63"/>
    <mergeCell ref="M50:N50"/>
    <mergeCell ref="M52:N52"/>
    <mergeCell ref="AC78:AD78"/>
    <mergeCell ref="AB65:AD65"/>
    <mergeCell ref="AB58:AD58"/>
    <mergeCell ref="AB59:AD59"/>
    <mergeCell ref="Y71:AA71"/>
    <mergeCell ref="AB71:AD71"/>
    <mergeCell ref="M80:N80"/>
    <mergeCell ref="O88:P88"/>
    <mergeCell ref="M82:N82"/>
    <mergeCell ref="O82:P82"/>
    <mergeCell ref="Q82:R82"/>
    <mergeCell ref="O38:P38"/>
    <mergeCell ref="P71:R71"/>
    <mergeCell ref="O77:P78"/>
    <mergeCell ref="O90:P90"/>
    <mergeCell ref="O44:P44"/>
    <mergeCell ref="Y44:Z44"/>
    <mergeCell ref="Y46:Z46"/>
    <mergeCell ref="Y48:Z48"/>
    <mergeCell ref="Y50:Z50"/>
    <mergeCell ref="W80:X80"/>
    <mergeCell ref="Y80:Z80"/>
    <mergeCell ref="O40:P40"/>
    <mergeCell ref="U90:V90"/>
    <mergeCell ref="S88:T88"/>
    <mergeCell ref="U88:V88"/>
    <mergeCell ref="W40:X40"/>
    <mergeCell ref="T42:U42"/>
    <mergeCell ref="Q90:R90"/>
    <mergeCell ref="S90:T90"/>
    <mergeCell ref="W44:X44"/>
    <mergeCell ref="V61:X61"/>
    <mergeCell ref="W50:X50"/>
    <mergeCell ref="W46:X46"/>
    <mergeCell ref="V69:X69"/>
    <mergeCell ref="A1:AW1"/>
    <mergeCell ref="BG36:BH36"/>
    <mergeCell ref="P58:R58"/>
    <mergeCell ref="S58:U58"/>
    <mergeCell ref="V58:X58"/>
    <mergeCell ref="Y58:AA58"/>
    <mergeCell ref="P59:R59"/>
    <mergeCell ref="S59:U59"/>
    <mergeCell ref="V59:X59"/>
    <mergeCell ref="Y59:AA59"/>
    <mergeCell ref="AE23:AG23"/>
    <mergeCell ref="I8:J8"/>
    <mergeCell ref="K4:W4"/>
    <mergeCell ref="AA4:AG4"/>
    <mergeCell ref="T34:U34"/>
    <mergeCell ref="R36:S36"/>
    <mergeCell ref="T36:U36"/>
    <mergeCell ref="B29:H30"/>
    <mergeCell ref="J29:K30"/>
    <mergeCell ref="AC6:AD6"/>
    <mergeCell ref="AB8:AC8"/>
    <mergeCell ref="B8:D8"/>
    <mergeCell ref="B6:C6"/>
    <mergeCell ref="J42:K42"/>
    <mergeCell ref="Z6:AB6"/>
    <mergeCell ref="AP122:AV122"/>
    <mergeCell ref="R102:X102"/>
    <mergeCell ref="C102:Q102"/>
    <mergeCell ref="C104:Q104"/>
    <mergeCell ref="R104:X104"/>
    <mergeCell ref="AA102:AO102"/>
    <mergeCell ref="C106:Q106"/>
    <mergeCell ref="AP116:AV116"/>
    <mergeCell ref="AP118:AV118"/>
    <mergeCell ref="AP114:AV114"/>
    <mergeCell ref="AP102:AV102"/>
    <mergeCell ref="AP104:AV104"/>
    <mergeCell ref="AP106:AV106"/>
    <mergeCell ref="AP108:AV108"/>
    <mergeCell ref="AP110:AV110"/>
    <mergeCell ref="AP112:AV112"/>
    <mergeCell ref="R106:X106"/>
    <mergeCell ref="C108:Q108"/>
    <mergeCell ref="R108:X108"/>
    <mergeCell ref="C110:Q110"/>
    <mergeCell ref="R110:X110"/>
    <mergeCell ref="C120:Q120"/>
    <mergeCell ref="C122:Q122"/>
    <mergeCell ref="AG86:AH86"/>
    <mergeCell ref="B96:AV96"/>
    <mergeCell ref="B98:D98"/>
    <mergeCell ref="Z98:AB98"/>
    <mergeCell ref="B77:L78"/>
    <mergeCell ref="R122:X122"/>
    <mergeCell ref="AA114:AO114"/>
    <mergeCell ref="AA116:AO116"/>
    <mergeCell ref="AA118:AO118"/>
    <mergeCell ref="AA120:AO120"/>
    <mergeCell ref="AA122:AO122"/>
    <mergeCell ref="C112:Q112"/>
    <mergeCell ref="R112:X112"/>
    <mergeCell ref="C114:Q114"/>
    <mergeCell ref="R120:X120"/>
    <mergeCell ref="C118:Q118"/>
    <mergeCell ref="C116:Q116"/>
    <mergeCell ref="AA112:AO112"/>
    <mergeCell ref="B100:J100"/>
    <mergeCell ref="K100:X100"/>
    <mergeCell ref="O92:P92"/>
    <mergeCell ref="Q92:R92"/>
    <mergeCell ref="S92:T92"/>
    <mergeCell ref="U92:V92"/>
    <mergeCell ref="AG77:AH78"/>
    <mergeCell ref="AE78:AF78"/>
    <mergeCell ref="W77:AF77"/>
    <mergeCell ref="W48:X48"/>
    <mergeCell ref="W52:X52"/>
    <mergeCell ref="Z100:AH100"/>
    <mergeCell ref="AI100:AV100"/>
    <mergeCell ref="AI61:AN61"/>
    <mergeCell ref="AR61:AV61"/>
    <mergeCell ref="AF63:AH63"/>
    <mergeCell ref="AI63:AN63"/>
    <mergeCell ref="AO63:AQ63"/>
    <mergeCell ref="AR63:AV63"/>
    <mergeCell ref="AB61:AD61"/>
    <mergeCell ref="AB67:AD67"/>
    <mergeCell ref="AI78:AJ78"/>
    <mergeCell ref="AI77:AP77"/>
    <mergeCell ref="AU71:AV71"/>
    <mergeCell ref="AU67:AV67"/>
    <mergeCell ref="AG80:AH80"/>
    <mergeCell ref="AC84:AD84"/>
    <mergeCell ref="AE84:AF84"/>
    <mergeCell ref="AG84:AH84"/>
    <mergeCell ref="AE86:AF86"/>
    <mergeCell ref="B90:L90"/>
    <mergeCell ref="O80:P80"/>
    <mergeCell ref="Q78:R78"/>
    <mergeCell ref="S78:T78"/>
    <mergeCell ref="Q77:V77"/>
    <mergeCell ref="Q80:R80"/>
    <mergeCell ref="S80:T80"/>
    <mergeCell ref="S82:T82"/>
    <mergeCell ref="S84:T84"/>
    <mergeCell ref="Q86:R86"/>
    <mergeCell ref="S86:T86"/>
    <mergeCell ref="U86:V86"/>
    <mergeCell ref="U82:V82"/>
    <mergeCell ref="M77:N78"/>
    <mergeCell ref="B84:L84"/>
    <mergeCell ref="M86:N86"/>
    <mergeCell ref="O86:P86"/>
    <mergeCell ref="M88:N88"/>
    <mergeCell ref="AU44:AV44"/>
    <mergeCell ref="AR44:AT44"/>
    <mergeCell ref="AM48:AN48"/>
    <mergeCell ref="AM50:AN50"/>
    <mergeCell ref="AM52:AN52"/>
    <mergeCell ref="AK46:AL46"/>
    <mergeCell ref="AK48:AL48"/>
    <mergeCell ref="AR42:AT42"/>
    <mergeCell ref="AF59:AH59"/>
    <mergeCell ref="AI59:AR59"/>
    <mergeCell ref="AR50:AT50"/>
    <mergeCell ref="AH48:AJ48"/>
    <mergeCell ref="AH50:AJ50"/>
    <mergeCell ref="AH52:AJ52"/>
    <mergeCell ref="AR52:AT52"/>
    <mergeCell ref="AF56:AV56"/>
    <mergeCell ref="AS59:AT59"/>
    <mergeCell ref="AU59:AV59"/>
    <mergeCell ref="AI71:AJ71"/>
    <mergeCell ref="AL71:AN71"/>
    <mergeCell ref="AO71:AP71"/>
    <mergeCell ref="AR71:AT71"/>
    <mergeCell ref="AF67:AH67"/>
    <mergeCell ref="AI67:AJ67"/>
    <mergeCell ref="AL67:AN67"/>
    <mergeCell ref="AO67:AP67"/>
    <mergeCell ref="AR67:AT67"/>
    <mergeCell ref="AF69:AH69"/>
    <mergeCell ref="AI69:AJ69"/>
    <mergeCell ref="AL69:AN69"/>
    <mergeCell ref="V71:X71"/>
    <mergeCell ref="AF61:AH61"/>
    <mergeCell ref="B61:D61"/>
    <mergeCell ref="B63:D63"/>
    <mergeCell ref="B65:D65"/>
    <mergeCell ref="B67:D67"/>
    <mergeCell ref="B69:D69"/>
    <mergeCell ref="B71:D71"/>
    <mergeCell ref="E71:L71"/>
    <mergeCell ref="M71:O71"/>
    <mergeCell ref="V65:X65"/>
    <mergeCell ref="P69:R69"/>
    <mergeCell ref="S71:U71"/>
    <mergeCell ref="AF71:AH71"/>
    <mergeCell ref="E59:L59"/>
    <mergeCell ref="E61:L61"/>
    <mergeCell ref="E63:L63"/>
    <mergeCell ref="E65:L65"/>
    <mergeCell ref="E67:L67"/>
    <mergeCell ref="E69:L69"/>
    <mergeCell ref="T46:U46"/>
    <mergeCell ref="T48:U48"/>
    <mergeCell ref="T50:U50"/>
    <mergeCell ref="M67:O67"/>
    <mergeCell ref="M69:O69"/>
    <mergeCell ref="J46:K46"/>
    <mergeCell ref="J48:K48"/>
    <mergeCell ref="J52:K52"/>
    <mergeCell ref="M61:O61"/>
    <mergeCell ref="M46:N46"/>
    <mergeCell ref="M48:N48"/>
    <mergeCell ref="R52:S52"/>
    <mergeCell ref="T52:U52"/>
    <mergeCell ref="R50:S50"/>
    <mergeCell ref="M63:O63"/>
    <mergeCell ref="M65:O65"/>
    <mergeCell ref="S67:U69"/>
    <mergeCell ref="P67:R67"/>
    <mergeCell ref="AA86:AB86"/>
    <mergeCell ref="AC86:AD86"/>
    <mergeCell ref="W88:X88"/>
    <mergeCell ref="Y88:Z88"/>
    <mergeCell ref="AA88:AB88"/>
    <mergeCell ref="AC88:AD88"/>
    <mergeCell ref="U78:V78"/>
    <mergeCell ref="U84:V84"/>
    <mergeCell ref="B82:L82"/>
    <mergeCell ref="B80:L80"/>
    <mergeCell ref="AA80:AB80"/>
    <mergeCell ref="AC80:AD80"/>
    <mergeCell ref="B86:L86"/>
    <mergeCell ref="AA82:AB82"/>
    <mergeCell ref="AC82:AD82"/>
    <mergeCell ref="W84:X84"/>
    <mergeCell ref="Y84:Z84"/>
    <mergeCell ref="AA84:AB84"/>
    <mergeCell ref="W86:X86"/>
    <mergeCell ref="Y86:Z86"/>
    <mergeCell ref="U80:V80"/>
    <mergeCell ref="M84:N84"/>
    <mergeCell ref="O84:P84"/>
    <mergeCell ref="Q84:R84"/>
    <mergeCell ref="AE80:AF80"/>
    <mergeCell ref="CG32:CI32"/>
    <mergeCell ref="CG42:CI42"/>
    <mergeCell ref="CG44:CI44"/>
    <mergeCell ref="CD34:CD40"/>
    <mergeCell ref="BP42:BQ42"/>
    <mergeCell ref="AB69:AD69"/>
    <mergeCell ref="Y32:Z32"/>
    <mergeCell ref="Y34:Z34"/>
    <mergeCell ref="Y36:Z36"/>
    <mergeCell ref="Y38:Z38"/>
    <mergeCell ref="Y40:Z40"/>
    <mergeCell ref="Y42:Z42"/>
    <mergeCell ref="AH46:AJ46"/>
    <mergeCell ref="AK50:AL50"/>
    <mergeCell ref="AK52:AL52"/>
    <mergeCell ref="AH44:AJ44"/>
    <mergeCell ref="AO69:AP69"/>
    <mergeCell ref="AR69:AT69"/>
    <mergeCell ref="AU69:AV69"/>
    <mergeCell ref="AK44:AL44"/>
    <mergeCell ref="Y52:Z52"/>
    <mergeCell ref="BP32:BQ32"/>
    <mergeCell ref="BR34:BR40"/>
    <mergeCell ref="BP56:BQ56"/>
    <mergeCell ref="W90:X90"/>
    <mergeCell ref="Y90:Z90"/>
    <mergeCell ref="CC34:CC40"/>
    <mergeCell ref="BZ34:BZ40"/>
    <mergeCell ref="CB34:CB40"/>
    <mergeCell ref="AK86:AL86"/>
    <mergeCell ref="AA78:AB78"/>
    <mergeCell ref="AK90:AL90"/>
    <mergeCell ref="AM90:AN90"/>
    <mergeCell ref="AO90:AP90"/>
    <mergeCell ref="AQ90:AT90"/>
    <mergeCell ref="AU90:AV90"/>
    <mergeCell ref="AU32:AV34"/>
    <mergeCell ref="AK78:AL78"/>
    <mergeCell ref="AK80:AL80"/>
    <mergeCell ref="AQ77:AT78"/>
    <mergeCell ref="AQ80:AT80"/>
    <mergeCell ref="AM78:AN78"/>
    <mergeCell ref="AO78:AP78"/>
    <mergeCell ref="AG82:AH82"/>
    <mergeCell ref="AI82:AJ82"/>
    <mergeCell ref="W82:X82"/>
    <mergeCell ref="Y82:Z82"/>
    <mergeCell ref="AM92:AN92"/>
    <mergeCell ref="AO92:AP92"/>
    <mergeCell ref="AQ92:AT92"/>
    <mergeCell ref="AU92:AV92"/>
    <mergeCell ref="AI84:AJ84"/>
    <mergeCell ref="AK84:AL84"/>
    <mergeCell ref="AM84:AN84"/>
    <mergeCell ref="AU82:AV82"/>
    <mergeCell ref="AO84:AP84"/>
    <mergeCell ref="AM82:AN82"/>
    <mergeCell ref="AO82:AP82"/>
    <mergeCell ref="AQ88:AT88"/>
    <mergeCell ref="AQ82:AT82"/>
    <mergeCell ref="AQ84:AT84"/>
    <mergeCell ref="AU84:AV84"/>
    <mergeCell ref="AO86:AP86"/>
    <mergeCell ref="AQ86:AT86"/>
    <mergeCell ref="AU86:AV86"/>
    <mergeCell ref="AI86:AJ86"/>
    <mergeCell ref="AK88:AL88"/>
    <mergeCell ref="AM88:AN88"/>
    <mergeCell ref="AI92:AJ92"/>
    <mergeCell ref="AM86:AN86"/>
    <mergeCell ref="CA105:CB105"/>
    <mergeCell ref="CA95:CB95"/>
    <mergeCell ref="CC95:CD95"/>
    <mergeCell ref="BS100:BT100"/>
    <mergeCell ref="BU100:BV100"/>
    <mergeCell ref="BW100:BX100"/>
    <mergeCell ref="BY100:BZ100"/>
    <mergeCell ref="CA100:CB100"/>
    <mergeCell ref="CC100:CD100"/>
    <mergeCell ref="BS105:BT105"/>
    <mergeCell ref="BU105:BV105"/>
    <mergeCell ref="BW105:BX105"/>
    <mergeCell ref="BY105:BZ105"/>
    <mergeCell ref="BS103:BT103"/>
    <mergeCell ref="CC104:CD104"/>
    <mergeCell ref="CA101:CB101"/>
    <mergeCell ref="CC101:CD101"/>
    <mergeCell ref="BS95:BT95"/>
    <mergeCell ref="BU95:BV95"/>
    <mergeCell ref="BW95:BX95"/>
    <mergeCell ref="BY95:BZ95"/>
    <mergeCell ref="AL98:AN98"/>
    <mergeCell ref="E98:L98"/>
    <mergeCell ref="Q98:X98"/>
    <mergeCell ref="AK92:AL92"/>
    <mergeCell ref="AC98:AJ98"/>
    <mergeCell ref="AO98:AV98"/>
    <mergeCell ref="BY127:BZ127"/>
    <mergeCell ref="CA127:CB127"/>
    <mergeCell ref="CC127:CD127"/>
    <mergeCell ref="BP95:BQ95"/>
    <mergeCell ref="BU103:BV103"/>
    <mergeCell ref="BW103:BX103"/>
    <mergeCell ref="BY103:BZ103"/>
    <mergeCell ref="CA103:CB103"/>
    <mergeCell ref="CC103:CD103"/>
    <mergeCell ref="CC106:CD106"/>
    <mergeCell ref="AA92:AB92"/>
    <mergeCell ref="AC92:AD92"/>
    <mergeCell ref="AE92:AF92"/>
    <mergeCell ref="CC126:CD126"/>
    <mergeCell ref="CC125:CD125"/>
    <mergeCell ref="CC102:CD102"/>
    <mergeCell ref="CC105:CD105"/>
    <mergeCell ref="CA104:CB104"/>
    <mergeCell ref="AA90:AB90"/>
    <mergeCell ref="AC90:AD90"/>
    <mergeCell ref="AE90:AF90"/>
    <mergeCell ref="AG90:AH90"/>
    <mergeCell ref="AI90:AJ90"/>
    <mergeCell ref="AU88:AV88"/>
    <mergeCell ref="AA110:AO110"/>
    <mergeCell ref="BY126:BZ126"/>
    <mergeCell ref="CA126:CB126"/>
    <mergeCell ref="BY125:BZ125"/>
    <mergeCell ref="CA125:CB125"/>
    <mergeCell ref="BP100:BQ100"/>
    <mergeCell ref="BP101:BQ101"/>
    <mergeCell ref="BP102:BQ102"/>
    <mergeCell ref="BP103:BQ103"/>
    <mergeCell ref="BU102:BV102"/>
    <mergeCell ref="BW102:BX102"/>
    <mergeCell ref="BY102:BZ102"/>
    <mergeCell ref="CA102:CB102"/>
    <mergeCell ref="BP107:BQ107"/>
    <mergeCell ref="BS101:BT101"/>
    <mergeCell ref="BU101:BV101"/>
    <mergeCell ref="BW101:BX101"/>
    <mergeCell ref="BY101:BZ101"/>
    <mergeCell ref="BP106:BQ106"/>
    <mergeCell ref="BS102:BT102"/>
    <mergeCell ref="BY128:BZ128"/>
    <mergeCell ref="CA128:CB128"/>
    <mergeCell ref="CC128:CD128"/>
    <mergeCell ref="BY129:BZ129"/>
    <mergeCell ref="CA129:CB129"/>
    <mergeCell ref="CC129:CD129"/>
    <mergeCell ref="BY130:BZ130"/>
    <mergeCell ref="CA130:CB130"/>
    <mergeCell ref="CC130:CD130"/>
    <mergeCell ref="BP104:BQ104"/>
    <mergeCell ref="BP105:BQ105"/>
    <mergeCell ref="BS107:BT107"/>
    <mergeCell ref="BU107:BV107"/>
    <mergeCell ref="BW107:BX107"/>
    <mergeCell ref="BY107:BZ107"/>
    <mergeCell ref="CA107:CB107"/>
    <mergeCell ref="CC107:CD107"/>
    <mergeCell ref="BS104:BT104"/>
    <mergeCell ref="BU104:BV104"/>
    <mergeCell ref="BW104:BX104"/>
    <mergeCell ref="BY104:BZ104"/>
    <mergeCell ref="CA106:CB106"/>
    <mergeCell ref="CA135:CB135"/>
    <mergeCell ref="CC135:CD135"/>
    <mergeCell ref="BY132:BZ132"/>
    <mergeCell ref="CA132:CB132"/>
    <mergeCell ref="CC132:CD132"/>
    <mergeCell ref="BY133:BZ133"/>
    <mergeCell ref="CA133:CB133"/>
    <mergeCell ref="CC133:CD133"/>
    <mergeCell ref="BY131:BZ131"/>
    <mergeCell ref="CA131:CB131"/>
    <mergeCell ref="CC131:CD131"/>
    <mergeCell ref="Y78:Z78"/>
    <mergeCell ref="AG92:AH92"/>
    <mergeCell ref="BY136:BZ136"/>
    <mergeCell ref="CA136:CB136"/>
    <mergeCell ref="CC136:CD136"/>
    <mergeCell ref="BY134:BZ134"/>
    <mergeCell ref="CA134:CB134"/>
    <mergeCell ref="BY141:BZ141"/>
    <mergeCell ref="CA141:CB141"/>
    <mergeCell ref="CC141:CD141"/>
    <mergeCell ref="BY138:BZ138"/>
    <mergeCell ref="CA138:CB138"/>
    <mergeCell ref="CC138:CD138"/>
    <mergeCell ref="BY139:BZ139"/>
    <mergeCell ref="CA139:CB139"/>
    <mergeCell ref="CC139:CD139"/>
    <mergeCell ref="BY140:BZ140"/>
    <mergeCell ref="CA140:CB140"/>
    <mergeCell ref="CC140:CD140"/>
    <mergeCell ref="BY137:BZ137"/>
    <mergeCell ref="CA137:CB137"/>
    <mergeCell ref="CC137:CD137"/>
    <mergeCell ref="CC134:CD134"/>
    <mergeCell ref="BY135:BZ135"/>
    <mergeCell ref="BW93:BX93"/>
    <mergeCell ref="BY93:BZ93"/>
    <mergeCell ref="W92:X92"/>
    <mergeCell ref="Y92:Z92"/>
    <mergeCell ref="AO88:AP88"/>
    <mergeCell ref="AK82:AL82"/>
    <mergeCell ref="D6:J6"/>
    <mergeCell ref="K6:N6"/>
    <mergeCell ref="O6:T6"/>
    <mergeCell ref="BU14:BU16"/>
    <mergeCell ref="BV14:BV16"/>
    <mergeCell ref="BP44:BQ44"/>
    <mergeCell ref="B88:L88"/>
    <mergeCell ref="AE88:AF88"/>
    <mergeCell ref="AG88:AH88"/>
    <mergeCell ref="AI88:AJ88"/>
    <mergeCell ref="Q88:R88"/>
    <mergeCell ref="AI80:AJ80"/>
    <mergeCell ref="AE82:AF82"/>
    <mergeCell ref="BP46:BQ46"/>
    <mergeCell ref="BP48:BQ48"/>
    <mergeCell ref="AU80:AV80"/>
    <mergeCell ref="B75:AV75"/>
    <mergeCell ref="AU77:AV78"/>
    <mergeCell ref="CJ40:CJ42"/>
    <mergeCell ref="CC12:CI12"/>
    <mergeCell ref="CF34:CF40"/>
    <mergeCell ref="BW14:BW16"/>
    <mergeCell ref="BX14:BX16"/>
    <mergeCell ref="BY14:BY16"/>
    <mergeCell ref="BZ14:BZ16"/>
    <mergeCell ref="BT12:BZ12"/>
    <mergeCell ref="BS106:BT106"/>
    <mergeCell ref="BU106:BV106"/>
    <mergeCell ref="BW106:BX106"/>
    <mergeCell ref="BY106:BZ106"/>
    <mergeCell ref="BU73:BV73"/>
    <mergeCell ref="BU75:BV75"/>
    <mergeCell ref="BS91:BT91"/>
    <mergeCell ref="BS92:BT92"/>
    <mergeCell ref="BS93:BT93"/>
    <mergeCell ref="BS94:BT94"/>
    <mergeCell ref="BU79:BV79"/>
    <mergeCell ref="BY56:BZ56"/>
    <mergeCell ref="BU59:BV59"/>
    <mergeCell ref="BW59:BX59"/>
    <mergeCell ref="BY59:BZ59"/>
    <mergeCell ref="BU93:BV93"/>
  </mergeCells>
  <conditionalFormatting sqref="H23:I23">
    <cfRule type="cellIs" dxfId="242" priority="8" operator="greaterThan">
      <formula>$F$23</formula>
    </cfRule>
    <cfRule type="cellIs" dxfId="241" priority="9" operator="between">
      <formula>1</formula>
      <formula>$F$23/2</formula>
    </cfRule>
    <cfRule type="cellIs" dxfId="240" priority="10" operator="between">
      <formula>$F$23/2</formula>
      <formula>($F$23*3)/4</formula>
    </cfRule>
    <cfRule type="cellIs" dxfId="239" priority="11" operator="between">
      <formula>($F$23*3)/4</formula>
      <formula>$F$23</formula>
    </cfRule>
  </conditionalFormatting>
  <conditionalFormatting sqref="AM42:AN42">
    <cfRule type="cellIs" dxfId="238" priority="6" operator="greaterThanOrEqual">
      <formula>$AK$42</formula>
    </cfRule>
  </conditionalFormatting>
  <conditionalFormatting sqref="AM44:AN44">
    <cfRule type="cellIs" dxfId="237" priority="5" operator="greaterThanOrEqual">
      <formula>$AK$44</formula>
    </cfRule>
  </conditionalFormatting>
  <conditionalFormatting sqref="AM46:AN46">
    <cfRule type="cellIs" dxfId="236" priority="4" operator="greaterThanOrEqual">
      <formula>$AK$46</formula>
    </cfRule>
  </conditionalFormatting>
  <conditionalFormatting sqref="AM48:AN48">
    <cfRule type="cellIs" dxfId="235" priority="3" operator="greaterThanOrEqual">
      <formula>$AK$48</formula>
    </cfRule>
  </conditionalFormatting>
  <conditionalFormatting sqref="AM50:AN50">
    <cfRule type="cellIs" dxfId="234" priority="2" operator="greaterThanOrEqual">
      <formula>$AK$50</formula>
    </cfRule>
  </conditionalFormatting>
  <conditionalFormatting sqref="AM52:AN52">
    <cfRule type="cellIs" dxfId="233" priority="1" operator="greaterThanOrEqual">
      <formula>$AK$52</formula>
    </cfRule>
  </conditionalFormatting>
  <dataValidations count="6">
    <dataValidation type="list" allowBlank="1" showInputMessage="1" showErrorMessage="1" sqref="J32:K32 J34:K34 J38:K38 J36:K36 J40:K40 J42:K42 J44:K44 J46:K46 J48:K48 J50:K50 J52:K52">
      <formula1>"7, 8, 9, 10, 11, 12, 13, 14"</formula1>
    </dataValidation>
    <dataValidation type="list" allowBlank="1" showInputMessage="1" showErrorMessage="1" sqref="Z6:AB6">
      <formula1>"M/F, Maschio, Femmina"</formula1>
    </dataValidation>
    <dataValidation type="list" allowBlank="1" showInputMessage="1" showErrorMessage="1" sqref="AE12:AG12">
      <formula1>"Des/Sin, Destra, Sinistra"</formula1>
    </dataValidation>
    <dataValidation type="list" allowBlank="1" showInputMessage="1" showErrorMessage="1" sqref="M59:O59 M61:O61 M63:O63 M65:O65 M67:O67 M69:O69">
      <formula1>"Tipo, Tessuto, Anelli, Placche"</formula1>
    </dataValidation>
    <dataValidation type="list" allowBlank="1" showInputMessage="1" showErrorMessage="1" sqref="O80:P80 O82:P82 O84:P84 O86:P86 O88:P88 O90:P90 O92:P92">
      <formula1>"C/T/P, C, T, P"</formula1>
    </dataValidation>
    <dataValidation type="list" allowBlank="1" showInputMessage="1" showErrorMessage="1" sqref="E98:L98 Q98:X98 AC98:AJ98 AO98:AV98">
      <formula1>$BP$125:$BP$147</formula1>
    </dataValidation>
  </dataValidations>
  <printOptions horizontalCentered="1"/>
  <pageMargins left="0.59055118110236227" right="0.59055118110236227" top="0.19685039370078741" bottom="0.19685039370078741" header="0.15748031496062992" footer="0.19685039370078741"/>
  <pageSetup paperSize="9" scale="6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'C.Razza'!$A$210:$A$219</xm:f>
          </x14:formula1>
          <xm:sqref>D6:J6</xm:sqref>
        </x14:dataValidation>
        <x14:dataValidation type="list" allowBlank="1" showInputMessage="1" showErrorMessage="1">
          <x14:formula1>
            <xm:f>'C.Razza'!$A$223:$A$237</xm:f>
          </x14:formula1>
          <xm:sqref>O6:T6</xm:sqref>
        </x14:dataValidation>
        <x14:dataValidation type="list" allowBlank="1" showInputMessage="1" showErrorMessage="1">
          <x14:formula1>
            <xm:f>'C.Luogo'!$A$210:$A$252</xm:f>
          </x14:formula1>
          <xm:sqref>U10:AG10</xm:sqref>
        </x14:dataValidation>
        <x14:dataValidation type="list" allowBlank="1" showInputMessage="1" showErrorMessage="1">
          <x14:formula1>
            <xm:f>'C.Studi'!$A$210:$A$231</xm:f>
          </x14:formula1>
          <xm:sqref>D12:P12</xm:sqref>
        </x14:dataValidation>
        <x14:dataValidation type="list" allowBlank="1" showInputMessage="1" showErrorMessage="1">
          <x14:formula1>
            <xm:f>'C.Status'!$A$210:$A$224</xm:f>
          </x14:formula1>
          <xm:sqref>T12:AB12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2"/>
  <dimension ref="B1:CH255"/>
  <sheetViews>
    <sheetView zoomScaleNormal="100" zoomScaleSheetLayoutView="80" workbookViewId="0">
      <pane ySplit="8" topLeftCell="A9" activePane="bottomLeft" state="frozen"/>
      <selection pane="bottomLeft" activeCell="B1" sqref="B1:BD1"/>
    </sheetView>
  </sheetViews>
  <sheetFormatPr defaultColWidth="2.81640625" defaultRowHeight="15" customHeight="1" outlineLevelCol="1" x14ac:dyDescent="0.35"/>
  <cols>
    <col min="1" max="1" width="1.453125" style="5" customWidth="1"/>
    <col min="2" max="5" width="2.81640625" style="6"/>
    <col min="6" max="10" width="3.1796875" style="6" customWidth="1"/>
    <col min="11" max="20" width="2.81640625" style="5"/>
    <col min="21" max="28" width="2.54296875" style="5" customWidth="1"/>
    <col min="29" max="31" width="2.81640625" style="5"/>
    <col min="32" max="43" width="2.54296875" style="5" customWidth="1"/>
    <col min="44" max="46" width="2.81640625" style="5"/>
    <col min="47" max="56" width="2.54296875" style="5" customWidth="1"/>
    <col min="57" max="57" width="1.453125" style="5" customWidth="1"/>
    <col min="58" max="59" width="2.81640625" style="5"/>
    <col min="60" max="60" width="2.81640625" style="14" hidden="1" customWidth="1" outlineLevel="1"/>
    <col min="61" max="61" width="2.81640625" style="3" hidden="1" customWidth="1" outlineLevel="1"/>
    <col min="62" max="80" width="2.81640625" style="5" hidden="1" customWidth="1" outlineLevel="1"/>
    <col min="81" max="81" width="3.81640625" style="7" hidden="1" customWidth="1" outlineLevel="1"/>
    <col min="82" max="82" width="8.81640625" style="7" hidden="1" customWidth="1" outlineLevel="1"/>
    <col min="83" max="84" width="9.1796875" style="5" hidden="1" customWidth="1" outlineLevel="1"/>
    <col min="85" max="85" width="2.81640625" style="5" hidden="1" customWidth="1" outlineLevel="1"/>
    <col min="86" max="86" width="2.81640625" style="5" collapsed="1"/>
    <col min="87" max="16384" width="2.81640625" style="5"/>
  </cols>
  <sheetData>
    <row r="1" spans="2:84" ht="32.5" x14ac:dyDescent="0.35">
      <c r="B1" s="445" t="s">
        <v>219</v>
      </c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  <c r="AA1" s="445"/>
      <c r="AB1" s="445"/>
      <c r="AC1" s="445"/>
      <c r="AD1" s="445"/>
      <c r="AE1" s="445"/>
      <c r="AF1" s="445"/>
      <c r="AG1" s="445"/>
      <c r="AH1" s="445"/>
      <c r="AI1" s="445"/>
      <c r="AJ1" s="445"/>
      <c r="AK1" s="445"/>
      <c r="AL1" s="445"/>
      <c r="AM1" s="445"/>
      <c r="AN1" s="445"/>
      <c r="AO1" s="445"/>
      <c r="AP1" s="445"/>
      <c r="AQ1" s="445"/>
      <c r="AR1" s="445"/>
      <c r="AS1" s="445"/>
      <c r="AT1" s="445"/>
      <c r="AU1" s="445"/>
      <c r="AV1" s="445"/>
      <c r="AW1" s="445"/>
      <c r="AX1" s="445"/>
      <c r="AY1" s="445"/>
      <c r="AZ1" s="445"/>
      <c r="BA1" s="445"/>
      <c r="BB1" s="445"/>
      <c r="BC1" s="445"/>
      <c r="BD1" s="445"/>
    </row>
    <row r="2" spans="2:84" ht="6.75" customHeight="1" thickBot="1" x14ac:dyDescent="0.4"/>
    <row r="3" spans="2:84" ht="20" thickBot="1" x14ac:dyDescent="0.4">
      <c r="B3" s="459" t="s">
        <v>215</v>
      </c>
      <c r="C3" s="459"/>
      <c r="D3" s="459"/>
      <c r="E3" s="459"/>
      <c r="F3" s="460">
        <f>Principale!N20</f>
        <v>1000</v>
      </c>
      <c r="G3" s="461"/>
      <c r="H3" s="461"/>
      <c r="I3" s="461"/>
      <c r="J3" s="462"/>
      <c r="L3" s="394" t="s">
        <v>216</v>
      </c>
      <c r="M3" s="394"/>
      <c r="N3" s="394"/>
      <c r="O3" s="394"/>
      <c r="P3" s="394"/>
      <c r="Q3" s="394"/>
      <c r="R3" s="394"/>
      <c r="S3" s="446">
        <f>SUM(N11:P210)</f>
        <v>0</v>
      </c>
      <c r="T3" s="449"/>
      <c r="U3" s="449"/>
      <c r="V3" s="450"/>
      <c r="W3" s="394" t="s">
        <v>217</v>
      </c>
      <c r="X3" s="394"/>
      <c r="Y3" s="394"/>
      <c r="Z3" s="394"/>
      <c r="AA3" s="394"/>
      <c r="AB3" s="394"/>
      <c r="AC3" s="394"/>
      <c r="AD3" s="394"/>
      <c r="AE3" s="394"/>
      <c r="AF3" s="451">
        <v>0</v>
      </c>
      <c r="AG3" s="452"/>
      <c r="AH3" s="452"/>
      <c r="AI3" s="453"/>
      <c r="AJ3" s="454" t="s">
        <v>218</v>
      </c>
      <c r="AK3" s="454"/>
      <c r="AL3" s="454"/>
      <c r="AM3" s="454"/>
      <c r="AN3" s="454"/>
      <c r="AO3" s="454"/>
      <c r="AP3" s="454"/>
      <c r="AQ3" s="455">
        <v>0</v>
      </c>
      <c r="AR3" s="456"/>
      <c r="AS3" s="456"/>
      <c r="AT3" s="457"/>
      <c r="AU3" s="458" t="s">
        <v>317</v>
      </c>
      <c r="AV3" s="458"/>
      <c r="AW3" s="458"/>
      <c r="AX3" s="458"/>
      <c r="AY3" s="458"/>
      <c r="AZ3" s="458"/>
      <c r="BA3" s="446">
        <f>F3-SUM(S3,AF3,AQ3)</f>
        <v>1000</v>
      </c>
      <c r="BB3" s="447"/>
      <c r="BC3" s="447"/>
      <c r="BD3" s="448"/>
    </row>
    <row r="4" spans="2:84" ht="3.65" customHeight="1" x14ac:dyDescent="0.35">
      <c r="B4" s="45"/>
      <c r="C4" s="45"/>
      <c r="D4" s="45"/>
      <c r="E4" s="45"/>
      <c r="F4" s="47"/>
      <c r="G4" s="48"/>
      <c r="H4" s="48"/>
      <c r="I4" s="48"/>
      <c r="J4" s="48"/>
      <c r="L4" s="17"/>
      <c r="M4" s="17"/>
      <c r="N4" s="17"/>
      <c r="O4" s="17"/>
      <c r="P4" s="17"/>
      <c r="Q4" s="17"/>
      <c r="R4" s="17"/>
      <c r="S4" s="49"/>
      <c r="T4" s="50"/>
      <c r="U4" s="50"/>
      <c r="V4" s="50"/>
      <c r="W4" s="17"/>
      <c r="X4" s="17"/>
      <c r="Y4" s="101"/>
      <c r="Z4" s="101"/>
      <c r="AA4" s="17"/>
      <c r="AB4" s="17"/>
      <c r="AC4" s="17"/>
      <c r="AD4" s="17"/>
      <c r="AE4" s="17"/>
      <c r="AF4" s="51"/>
      <c r="AG4" s="51"/>
      <c r="AH4" s="51"/>
      <c r="AI4" s="51"/>
      <c r="AJ4" s="17"/>
      <c r="AK4" s="17"/>
      <c r="AL4" s="17"/>
      <c r="AM4" s="17"/>
      <c r="AN4" s="17"/>
      <c r="AO4" s="17"/>
      <c r="AP4" s="17"/>
      <c r="AQ4" s="51"/>
      <c r="AR4" s="51"/>
      <c r="AS4" s="51"/>
      <c r="AT4" s="51"/>
      <c r="AU4" s="17"/>
      <c r="AV4" s="17"/>
      <c r="AW4" s="17"/>
      <c r="AX4" s="17"/>
      <c r="AY4" s="17"/>
      <c r="AZ4" s="17"/>
      <c r="BA4" s="49"/>
      <c r="BB4" s="49"/>
      <c r="BC4" s="49"/>
      <c r="BD4" s="49"/>
    </row>
    <row r="5" spans="2:84" ht="19.5" x14ac:dyDescent="0.35">
      <c r="B5" s="45"/>
      <c r="C5" s="45"/>
      <c r="D5" s="45"/>
      <c r="E5" s="45"/>
      <c r="F5" s="47"/>
      <c r="G5" s="48"/>
      <c r="H5" s="48"/>
      <c r="I5" s="48"/>
      <c r="J5" s="48"/>
      <c r="L5" s="394" t="s">
        <v>408</v>
      </c>
      <c r="M5" s="394"/>
      <c r="N5" s="394"/>
      <c r="O5" s="394"/>
      <c r="P5" s="394"/>
      <c r="Q5" s="394"/>
      <c r="R5" s="467"/>
      <c r="S5" s="463">
        <f>Principale!F20+U5</f>
        <v>1</v>
      </c>
      <c r="T5" s="464"/>
      <c r="U5" s="465">
        <v>0</v>
      </c>
      <c r="V5" s="466"/>
      <c r="W5" s="394" t="s">
        <v>382</v>
      </c>
      <c r="X5" s="394"/>
      <c r="Y5" s="394"/>
      <c r="Z5" s="394"/>
      <c r="AA5" s="394"/>
      <c r="AB5" s="394"/>
      <c r="AC5" s="394"/>
      <c r="AD5" s="394"/>
      <c r="AE5" s="394"/>
      <c r="AF5" s="463">
        <f>_xlfn.FLOOR.MATH(Principale!F20/2)+U5</f>
        <v>0</v>
      </c>
      <c r="AG5" s="464"/>
      <c r="AH5" s="468">
        <v>0</v>
      </c>
      <c r="AI5" s="469"/>
      <c r="AJ5" s="394" t="s">
        <v>381</v>
      </c>
      <c r="AK5" s="394"/>
      <c r="AL5" s="394"/>
      <c r="AM5" s="394"/>
      <c r="AN5" s="394"/>
      <c r="AO5" s="394"/>
      <c r="AP5" s="394"/>
      <c r="AQ5" s="446">
        <f>SUM(BA11:BB210)</f>
        <v>0</v>
      </c>
      <c r="AR5" s="447"/>
      <c r="AS5" s="447"/>
      <c r="AT5" s="448"/>
      <c r="AU5" s="394" t="s">
        <v>592</v>
      </c>
      <c r="AV5" s="394"/>
      <c r="AW5" s="394"/>
      <c r="AX5" s="394"/>
      <c r="AY5" s="394"/>
      <c r="AZ5" s="394"/>
      <c r="BA5" s="446">
        <f>SUM(BC11:BD210)</f>
        <v>0</v>
      </c>
      <c r="BB5" s="447"/>
      <c r="BC5" s="447"/>
      <c r="BD5" s="448"/>
      <c r="BI5" s="360" t="s">
        <v>363</v>
      </c>
      <c r="BJ5" s="360"/>
      <c r="BK5" s="360"/>
      <c r="BL5" s="360"/>
      <c r="BM5" s="360"/>
      <c r="BN5" s="360"/>
      <c r="BO5" s="360"/>
      <c r="BP5" s="360"/>
      <c r="BQ5" s="360"/>
      <c r="BR5" s="360"/>
      <c r="BS5" s="360"/>
      <c r="BT5" s="360"/>
      <c r="BU5" s="360"/>
      <c r="BV5" s="360"/>
      <c r="BW5" s="360"/>
      <c r="BX5" s="360"/>
      <c r="BY5" s="360"/>
      <c r="BZ5" s="360"/>
      <c r="CA5" s="360"/>
      <c r="CC5" s="360" t="s">
        <v>224</v>
      </c>
      <c r="CD5" s="360"/>
      <c r="CE5" s="360"/>
      <c r="CF5" s="360"/>
    </row>
    <row r="6" spans="2:84" ht="7.5" customHeight="1" x14ac:dyDescent="0.35">
      <c r="BI6" s="360"/>
      <c r="BJ6" s="360"/>
      <c r="BK6" s="360"/>
      <c r="BL6" s="360"/>
      <c r="BM6" s="360"/>
      <c r="BN6" s="360"/>
      <c r="BO6" s="360"/>
      <c r="BP6" s="360"/>
      <c r="BQ6" s="360"/>
      <c r="BR6" s="360"/>
      <c r="BS6" s="360"/>
      <c r="BT6" s="360"/>
      <c r="BU6" s="360"/>
      <c r="BV6" s="360"/>
      <c r="BW6" s="360"/>
      <c r="BX6" s="360"/>
      <c r="BY6" s="360"/>
      <c r="BZ6" s="360"/>
      <c r="CA6" s="360"/>
      <c r="CC6" s="360"/>
      <c r="CD6" s="360"/>
      <c r="CE6" s="360"/>
      <c r="CF6" s="360"/>
    </row>
    <row r="7" spans="2:84" ht="15" customHeight="1" x14ac:dyDescent="0.35">
      <c r="B7" s="426" t="s">
        <v>214</v>
      </c>
      <c r="C7" s="426"/>
      <c r="D7" s="426"/>
      <c r="E7" s="426"/>
      <c r="F7" s="426"/>
      <c r="G7" s="426"/>
      <c r="H7" s="426"/>
      <c r="I7" s="426"/>
      <c r="J7" s="426"/>
      <c r="L7" s="425" t="s">
        <v>37</v>
      </c>
      <c r="M7" s="394"/>
      <c r="N7" s="394" t="s">
        <v>24</v>
      </c>
      <c r="O7" s="394"/>
      <c r="P7" s="394"/>
      <c r="Q7" s="394" t="s">
        <v>25</v>
      </c>
      <c r="R7" s="394"/>
      <c r="S7" s="394"/>
      <c r="U7" s="423" t="s">
        <v>622</v>
      </c>
      <c r="V7" s="423"/>
      <c r="W7" s="423" t="s">
        <v>341</v>
      </c>
      <c r="X7" s="423"/>
      <c r="Y7" s="424" t="s">
        <v>365</v>
      </c>
      <c r="Z7" s="424"/>
      <c r="AA7" s="423" t="s">
        <v>275</v>
      </c>
      <c r="AB7" s="423"/>
      <c r="AD7" s="394" t="s">
        <v>32</v>
      </c>
      <c r="AE7" s="394"/>
      <c r="AF7" s="394"/>
      <c r="AG7" s="394"/>
      <c r="AH7" s="394"/>
      <c r="AI7" s="394"/>
      <c r="AJ7" s="394"/>
      <c r="AK7" s="394"/>
      <c r="AL7" s="394"/>
      <c r="AM7" s="394"/>
      <c r="AN7" s="394"/>
      <c r="AO7" s="394"/>
      <c r="AP7" s="394"/>
      <c r="AQ7" s="394"/>
      <c r="AS7" s="394" t="s">
        <v>34</v>
      </c>
      <c r="AT7" s="394"/>
      <c r="AU7" s="394"/>
      <c r="AV7" s="394"/>
      <c r="AW7" s="394"/>
      <c r="AX7" s="394"/>
      <c r="AY7" s="394"/>
      <c r="AZ7" s="394"/>
      <c r="BA7" s="394"/>
      <c r="BB7" s="394"/>
      <c r="BC7" s="394"/>
      <c r="BD7" s="394"/>
      <c r="BF7" s="8"/>
      <c r="CC7" s="120"/>
      <c r="CD7" s="120"/>
    </row>
    <row r="8" spans="2:84" s="6" customFormat="1" ht="11.25" customHeight="1" x14ac:dyDescent="0.35">
      <c r="B8" s="426"/>
      <c r="C8" s="426"/>
      <c r="D8" s="426"/>
      <c r="E8" s="426"/>
      <c r="F8" s="426"/>
      <c r="G8" s="426"/>
      <c r="H8" s="426"/>
      <c r="I8" s="426"/>
      <c r="J8" s="426"/>
      <c r="L8" s="394"/>
      <c r="M8" s="394"/>
      <c r="N8" s="396">
        <f>VLOOKUP(Principale!F20,CC11:CF30,3)</f>
        <v>85</v>
      </c>
      <c r="O8" s="396"/>
      <c r="P8" s="396"/>
      <c r="Q8" s="394"/>
      <c r="R8" s="394"/>
      <c r="S8" s="394"/>
      <c r="U8" s="423"/>
      <c r="V8" s="423"/>
      <c r="W8" s="423"/>
      <c r="X8" s="423"/>
      <c r="Y8" s="424"/>
      <c r="Z8" s="424"/>
      <c r="AA8" s="423"/>
      <c r="AB8" s="423"/>
      <c r="AD8" s="256" t="s">
        <v>27</v>
      </c>
      <c r="AE8" s="256"/>
      <c r="AF8" s="256" t="s">
        <v>28</v>
      </c>
      <c r="AG8" s="256"/>
      <c r="AH8" s="256" t="s">
        <v>220</v>
      </c>
      <c r="AI8" s="256"/>
      <c r="AJ8" s="256" t="s">
        <v>29</v>
      </c>
      <c r="AK8" s="256"/>
      <c r="AL8" s="256" t="s">
        <v>33</v>
      </c>
      <c r="AM8" s="256"/>
      <c r="AN8" s="256" t="s">
        <v>30</v>
      </c>
      <c r="AO8" s="256"/>
      <c r="AP8" s="256" t="s">
        <v>31</v>
      </c>
      <c r="AQ8" s="256"/>
      <c r="AS8" s="256" t="s">
        <v>27</v>
      </c>
      <c r="AT8" s="256"/>
      <c r="AU8" s="256" t="s">
        <v>35</v>
      </c>
      <c r="AV8" s="256"/>
      <c r="AW8" s="256" t="s">
        <v>29</v>
      </c>
      <c r="AX8" s="256"/>
      <c r="AY8" s="256" t="s">
        <v>36</v>
      </c>
      <c r="AZ8" s="256"/>
      <c r="BA8" s="256" t="s">
        <v>26</v>
      </c>
      <c r="BB8" s="256"/>
      <c r="BC8" s="256" t="s">
        <v>172</v>
      </c>
      <c r="BD8" s="256"/>
      <c r="BF8" s="8"/>
      <c r="BH8" s="7"/>
      <c r="BI8" s="110"/>
      <c r="CC8" s="120"/>
      <c r="CD8" s="120"/>
    </row>
    <row r="9" spans="2:84" ht="7.5" customHeight="1" x14ac:dyDescent="0.35"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BA9" s="4"/>
      <c r="BB9" s="3"/>
      <c r="BC9" s="4"/>
      <c r="BD9" s="3"/>
      <c r="CC9" s="120"/>
      <c r="CD9" s="360" t="s">
        <v>226</v>
      </c>
      <c r="CE9" s="360" t="s">
        <v>225</v>
      </c>
      <c r="CF9" s="360" t="s">
        <v>231</v>
      </c>
    </row>
    <row r="10" spans="2:84" ht="13.5" customHeight="1" x14ac:dyDescent="0.35">
      <c r="B10" s="422" t="s">
        <v>38</v>
      </c>
      <c r="C10" s="422"/>
      <c r="D10" s="422"/>
      <c r="E10" s="422"/>
      <c r="F10" s="422"/>
      <c r="G10" s="422"/>
      <c r="H10" s="422"/>
      <c r="I10" s="422"/>
      <c r="J10" s="422"/>
      <c r="L10" s="418">
        <f>IF(Principale!$E$98=Abilità!B10,2,IF(Principale!$Q$98=Abilità!B10,2,IF(Principale!$AC$98=Abilità!B10,1,IF(Principale!$AO$98=Abilità!B10,1,0))))</f>
        <v>0</v>
      </c>
      <c r="M10" s="419"/>
      <c r="N10" s="420" t="s">
        <v>623</v>
      </c>
      <c r="O10" s="420"/>
      <c r="P10" s="420"/>
      <c r="Q10" s="420"/>
      <c r="R10" s="420"/>
      <c r="S10" s="420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BA10" s="46"/>
      <c r="BB10" s="46"/>
      <c r="BC10" s="46"/>
      <c r="BD10" s="46"/>
      <c r="CC10" s="120"/>
      <c r="CD10" s="360"/>
      <c r="CE10" s="360"/>
      <c r="CF10" s="360"/>
    </row>
    <row r="11" spans="2:84" ht="15" customHeight="1" x14ac:dyDescent="0.35">
      <c r="B11" s="413" t="s">
        <v>40</v>
      </c>
      <c r="C11" s="413"/>
      <c r="D11" s="413"/>
      <c r="E11" s="413"/>
      <c r="F11" s="413"/>
      <c r="G11" s="413"/>
      <c r="H11" s="413"/>
      <c r="I11" s="413"/>
      <c r="J11" s="413"/>
      <c r="L11" s="401">
        <f>IF(Q11&lt;136,0+SUM(U11:AB11)+$L$10,LOOKUP(Q11,$CD$11:$CD$31,$CC$11:$CC$31)+SUM(U11:AB11)+$L$10)</f>
        <v>0</v>
      </c>
      <c r="M11" s="401"/>
      <c r="N11" s="402"/>
      <c r="O11" s="403"/>
      <c r="P11" s="403"/>
      <c r="Q11" s="404">
        <f t="shared" ref="Q11:Q16" si="0">IF(AD11="",0,N11*AD11)</f>
        <v>0</v>
      </c>
      <c r="R11" s="404"/>
      <c r="S11" s="404"/>
      <c r="U11" s="349"/>
      <c r="V11" s="405"/>
      <c r="W11" s="406">
        <f>IF(Principale!$M$32&lt;6,-2,IF(Principale!$M$32&lt;10,-1,IF(Principale!$M$32&gt;15,2,IF(Principale!$M$32&gt;11,1,0))))</f>
        <v>0</v>
      </c>
      <c r="X11" s="407"/>
      <c r="Y11" s="349"/>
      <c r="Z11" s="405"/>
      <c r="AA11" s="406">
        <f>Principale!$BP$32+Principale!$BR$46</f>
        <v>0</v>
      </c>
      <c r="AB11" s="407"/>
      <c r="AD11" s="408">
        <f t="shared" ref="AD11:AD16" si="1">IF(AF11=0,0,AF11*AH11*AJ11*AL11*AN11*AP11)</f>
        <v>0</v>
      </c>
      <c r="AE11" s="408"/>
      <c r="AF11" s="409"/>
      <c r="AG11" s="410"/>
      <c r="AH11" s="409"/>
      <c r="AI11" s="410"/>
      <c r="AJ11" s="409"/>
      <c r="AK11" s="410"/>
      <c r="AL11" s="409"/>
      <c r="AM11" s="410"/>
      <c r="AN11" s="412">
        <f>Principale!$BI$32</f>
        <v>1</v>
      </c>
      <c r="AO11" s="412"/>
      <c r="AP11" s="412">
        <f>IF(Principale!$BI$36&lt;1,Principale!$BI$36+0.1,IF(Principale!$BI$36&gt;1,Principale!$BI$36-0.1,Principale!$BI$36))</f>
        <v>1</v>
      </c>
      <c r="AQ11" s="412"/>
      <c r="AS11" s="411">
        <f t="shared" ref="AS11:AS16" si="2">SUM(AU11:BB11)</f>
        <v>3</v>
      </c>
      <c r="AT11" s="411"/>
      <c r="AU11" s="415">
        <f>IF(Principale!$M$32&lt;9,1,IF(Principale!$M$32&gt;15,5,IF(Principale!$M$32&gt;12,4,IF(Principale!$M$32&gt;10,3,2))))</f>
        <v>2</v>
      </c>
      <c r="AV11" s="415"/>
      <c r="AW11" s="415">
        <f t="shared" ref="AW11:AW16" si="3">IF(AJ11&lt;0.8,1,IF(AJ11&gt;1.2,5,IF(AJ11&gt;1,4,IF(AJ11&gt;0.8,3,2))))</f>
        <v>1</v>
      </c>
      <c r="AX11" s="415"/>
      <c r="AY11" s="414"/>
      <c r="AZ11" s="414"/>
      <c r="BA11" s="414"/>
      <c r="BB11" s="414"/>
      <c r="BC11" s="274"/>
      <c r="BD11" s="274"/>
      <c r="BH11" s="64"/>
      <c r="BI11" s="111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8"/>
      <c r="CC11" s="120">
        <v>1</v>
      </c>
      <c r="CD11" s="120">
        <v>136</v>
      </c>
      <c r="CE11" s="120">
        <v>85</v>
      </c>
      <c r="CF11" s="120">
        <v>1000</v>
      </c>
    </row>
    <row r="12" spans="2:84" ht="15" customHeight="1" x14ac:dyDescent="0.35">
      <c r="B12" s="413" t="s">
        <v>39</v>
      </c>
      <c r="C12" s="413"/>
      <c r="D12" s="413"/>
      <c r="E12" s="413"/>
      <c r="F12" s="413"/>
      <c r="G12" s="413"/>
      <c r="H12" s="413"/>
      <c r="I12" s="413"/>
      <c r="J12" s="413"/>
      <c r="L12" s="401">
        <f t="shared" ref="L12:L16" si="4">IF(Q12&lt;136,0+SUM(U12:AB12)+$L$10,LOOKUP(Q12,$CD$11:$CD$31,$CC$11:$CC$31)+SUM(U12:AB12)+$L$10)</f>
        <v>0</v>
      </c>
      <c r="M12" s="401"/>
      <c r="N12" s="402"/>
      <c r="O12" s="403"/>
      <c r="P12" s="403"/>
      <c r="Q12" s="404">
        <f t="shared" ref="Q12:Q14" si="5">IF(AD12="",0,N12*AD12)</f>
        <v>0</v>
      </c>
      <c r="R12" s="404"/>
      <c r="S12" s="404"/>
      <c r="U12" s="349"/>
      <c r="V12" s="405"/>
      <c r="W12" s="406">
        <f>IF(Principale!$M$32&lt;6,-2,IF(Principale!$M$32&lt;10,-1,IF(Principale!$M$32&gt;15,2,IF(Principale!$M$32&gt;11,1,0))))</f>
        <v>0</v>
      </c>
      <c r="X12" s="407"/>
      <c r="Y12" s="406">
        <f>+BI12</f>
        <v>0</v>
      </c>
      <c r="Z12" s="407"/>
      <c r="AA12" s="406">
        <f>Principale!$BP$32+Principale!$BR$46</f>
        <v>0</v>
      </c>
      <c r="AB12" s="407"/>
      <c r="AD12" s="408">
        <f>IF(AF12=0,0,AF12*AH12*AJ12*AL12*AN12*AP12)</f>
        <v>0</v>
      </c>
      <c r="AE12" s="408"/>
      <c r="AF12" s="409"/>
      <c r="AG12" s="410"/>
      <c r="AH12" s="409"/>
      <c r="AI12" s="410"/>
      <c r="AJ12" s="409"/>
      <c r="AK12" s="410"/>
      <c r="AL12" s="409"/>
      <c r="AM12" s="410"/>
      <c r="AN12" s="412">
        <f>Principale!$BI$32</f>
        <v>1</v>
      </c>
      <c r="AO12" s="412"/>
      <c r="AP12" s="412">
        <f>IF(Principale!$BI$36&lt;1,Principale!$BI$36+0.1,IF(Principale!$BI$36&gt;1,Principale!$BI$36-0.1,Principale!$BI$36))</f>
        <v>1</v>
      </c>
      <c r="AQ12" s="412"/>
      <c r="AS12" s="411">
        <f t="shared" ref="AS12:AS14" si="6">SUM(AU12:BB12)</f>
        <v>3</v>
      </c>
      <c r="AT12" s="411"/>
      <c r="AU12" s="415">
        <f>IF(Principale!$M$32&lt;9,1,IF(Principale!$M$32&gt;15,5,IF(Principale!$M$32&gt;12,4,IF(Principale!$M$32&gt;10,3,2))))</f>
        <v>2</v>
      </c>
      <c r="AV12" s="415"/>
      <c r="AW12" s="415">
        <f>IF(AJ12&lt;0.8,1,IF(AJ12&gt;1.2,5,IF(AJ12&gt;1,4,IF(AJ12&gt;0.8,3,2))))</f>
        <v>1</v>
      </c>
      <c r="AX12" s="415"/>
      <c r="AY12" s="414"/>
      <c r="AZ12" s="414"/>
      <c r="BA12" s="414"/>
      <c r="BB12" s="414"/>
      <c r="BC12" s="274"/>
      <c r="BD12" s="274"/>
      <c r="BH12" s="123"/>
      <c r="BI12" s="127">
        <f>IF(SUM(BJ12:CA12)&gt;2,2,SUM(BJ12:CA12))</f>
        <v>0</v>
      </c>
      <c r="BJ12" s="57">
        <f>IF(Q20&lt;136,0,IF(LOOKUP(Q20,$CD$11:$CD$31,$CC$11:$CC$31)&gt;5,2,IF(LOOKUP(Q20,$CD$11:$CD$31,$CC$11:$CC$31)&gt;2,1,0)))</f>
        <v>0</v>
      </c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8"/>
      <c r="CC12" s="120">
        <v>2</v>
      </c>
      <c r="CD12" s="120">
        <v>376</v>
      </c>
      <c r="CE12" s="120">
        <v>235</v>
      </c>
      <c r="CF12" s="120">
        <v>3000</v>
      </c>
    </row>
    <row r="13" spans="2:84" ht="15" customHeight="1" x14ac:dyDescent="0.35">
      <c r="B13" s="413" t="s">
        <v>44</v>
      </c>
      <c r="C13" s="413"/>
      <c r="D13" s="413"/>
      <c r="E13" s="413"/>
      <c r="F13" s="413"/>
      <c r="G13" s="413"/>
      <c r="H13" s="413"/>
      <c r="I13" s="413"/>
      <c r="J13" s="413"/>
      <c r="L13" s="401">
        <f t="shared" si="4"/>
        <v>0</v>
      </c>
      <c r="M13" s="401"/>
      <c r="N13" s="402"/>
      <c r="O13" s="403"/>
      <c r="P13" s="403"/>
      <c r="Q13" s="404">
        <f t="shared" si="5"/>
        <v>0</v>
      </c>
      <c r="R13" s="404"/>
      <c r="S13" s="404"/>
      <c r="U13" s="349"/>
      <c r="V13" s="405"/>
      <c r="W13" s="406">
        <f>IF(Principale!$M$32&lt;6,-2,IF(Principale!$M$32&lt;10,-1,IF(Principale!$M$32&gt;15,2,IF(Principale!$M$32&gt;11,1,0))))</f>
        <v>0</v>
      </c>
      <c r="X13" s="407"/>
      <c r="Y13" s="349"/>
      <c r="Z13" s="405"/>
      <c r="AA13" s="406">
        <f>Principale!$BP$32+Principale!$BR$46</f>
        <v>0</v>
      </c>
      <c r="AB13" s="407"/>
      <c r="AD13" s="408">
        <f t="shared" ref="AD13:AD14" si="7">IF(AF13=0,0,AF13*AH13*AJ13*AL13*AN13*AP13)</f>
        <v>0</v>
      </c>
      <c r="AE13" s="408"/>
      <c r="AF13" s="409"/>
      <c r="AG13" s="410"/>
      <c r="AH13" s="409"/>
      <c r="AI13" s="410"/>
      <c r="AJ13" s="409"/>
      <c r="AK13" s="410"/>
      <c r="AL13" s="409"/>
      <c r="AM13" s="410"/>
      <c r="AN13" s="412">
        <f>Principale!$BI$32</f>
        <v>1</v>
      </c>
      <c r="AO13" s="412"/>
      <c r="AP13" s="412">
        <f>IF(Principale!$BI$36&lt;1,Principale!$BI$36+0.1,IF(Principale!$BI$36&gt;1,Principale!$BI$36-0.1,Principale!$BI$36))</f>
        <v>1</v>
      </c>
      <c r="AQ13" s="412"/>
      <c r="AS13" s="411">
        <f t="shared" si="6"/>
        <v>3</v>
      </c>
      <c r="AT13" s="411"/>
      <c r="AU13" s="415">
        <f>IF(Principale!$M$32&lt;9,1,IF(Principale!$M$32&gt;15,5,IF(Principale!$M$32&gt;12,4,IF(Principale!$M$32&gt;10,3,2))))</f>
        <v>2</v>
      </c>
      <c r="AV13" s="415"/>
      <c r="AW13" s="415">
        <f t="shared" ref="AW13:AW14" si="8">IF(AJ13&lt;0.8,1,IF(AJ13&gt;1.2,5,IF(AJ13&gt;1,4,IF(AJ13&gt;0.8,3,2))))</f>
        <v>1</v>
      </c>
      <c r="AX13" s="415"/>
      <c r="AY13" s="414"/>
      <c r="AZ13" s="414"/>
      <c r="BA13" s="414"/>
      <c r="BB13" s="414"/>
      <c r="BC13" s="274"/>
      <c r="BD13" s="274"/>
      <c r="BH13" s="123"/>
      <c r="BI13" s="111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8"/>
      <c r="CC13" s="120">
        <v>3</v>
      </c>
      <c r="CD13" s="120">
        <v>736</v>
      </c>
      <c r="CE13" s="56">
        <v>460</v>
      </c>
      <c r="CF13" s="120">
        <v>5000</v>
      </c>
    </row>
    <row r="14" spans="2:84" ht="15" customHeight="1" x14ac:dyDescent="0.35">
      <c r="B14" s="413" t="s">
        <v>42</v>
      </c>
      <c r="C14" s="413"/>
      <c r="D14" s="413"/>
      <c r="E14" s="413"/>
      <c r="F14" s="413"/>
      <c r="G14" s="413"/>
      <c r="H14" s="413"/>
      <c r="I14" s="413"/>
      <c r="J14" s="413"/>
      <c r="L14" s="401">
        <f t="shared" si="4"/>
        <v>0</v>
      </c>
      <c r="M14" s="401"/>
      <c r="N14" s="402"/>
      <c r="O14" s="403"/>
      <c r="P14" s="403"/>
      <c r="Q14" s="404">
        <f t="shared" si="5"/>
        <v>0</v>
      </c>
      <c r="R14" s="404"/>
      <c r="S14" s="404"/>
      <c r="U14" s="349"/>
      <c r="V14" s="405"/>
      <c r="W14" s="406">
        <f>IF(Principale!$M$32&lt;6,-2,IF(Principale!$M$32&lt;10,-1,IF(Principale!$M$32&gt;15,2,IF(Principale!$M$32&gt;11,1,0))))</f>
        <v>0</v>
      </c>
      <c r="X14" s="407"/>
      <c r="Y14" s="406">
        <f>BI14</f>
        <v>0</v>
      </c>
      <c r="Z14" s="407"/>
      <c r="AA14" s="406">
        <f>Principale!$BP$32+Principale!$BR$46</f>
        <v>0</v>
      </c>
      <c r="AB14" s="407"/>
      <c r="AD14" s="408">
        <f t="shared" si="7"/>
        <v>0</v>
      </c>
      <c r="AE14" s="408"/>
      <c r="AF14" s="409"/>
      <c r="AG14" s="410"/>
      <c r="AH14" s="409"/>
      <c r="AI14" s="410"/>
      <c r="AJ14" s="409"/>
      <c r="AK14" s="410"/>
      <c r="AL14" s="409"/>
      <c r="AM14" s="410"/>
      <c r="AN14" s="412">
        <f>Principale!$BI$32</f>
        <v>1</v>
      </c>
      <c r="AO14" s="412"/>
      <c r="AP14" s="412">
        <f>IF(Principale!$BI$36&lt;1,Principale!$BI$36+0.1,IF(Principale!$BI$36&gt;1,Principale!$BI$36-0.1,Principale!$BI$36))</f>
        <v>1</v>
      </c>
      <c r="AQ14" s="412"/>
      <c r="AS14" s="411">
        <f t="shared" si="6"/>
        <v>3</v>
      </c>
      <c r="AT14" s="411"/>
      <c r="AU14" s="415">
        <f>IF(Principale!$M$32&lt;9,1,IF(Principale!$M$32&gt;15,5,IF(Principale!$M$32&gt;12,4,IF(Principale!$M$32&gt;10,3,2))))</f>
        <v>2</v>
      </c>
      <c r="AV14" s="415"/>
      <c r="AW14" s="415">
        <f t="shared" si="8"/>
        <v>1</v>
      </c>
      <c r="AX14" s="415"/>
      <c r="AY14" s="414"/>
      <c r="AZ14" s="414"/>
      <c r="BA14" s="414"/>
      <c r="BB14" s="414"/>
      <c r="BC14" s="274"/>
      <c r="BD14" s="274"/>
      <c r="BH14" s="123"/>
      <c r="BI14" s="111">
        <f>IF(SUM(BJ14:CA14)&gt;2,2,SUM(BJ14:CA14))</f>
        <v>0</v>
      </c>
      <c r="BJ14" s="57">
        <f>IF(Q28&lt;136,0,IF(LOOKUP(Q28,$CD$11:$CD$31,$CC$11:$CC$31)&gt;5,2,IF(LOOKUP(Q28,$CD$11:$CD$31,$CC$11:$CC$31)&gt;2,1,0)))</f>
        <v>0</v>
      </c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8"/>
      <c r="CC14" s="120">
        <v>4</v>
      </c>
      <c r="CD14" s="120">
        <v>1232</v>
      </c>
      <c r="CE14" s="56">
        <v>770</v>
      </c>
      <c r="CF14" s="120">
        <v>8000</v>
      </c>
    </row>
    <row r="15" spans="2:84" ht="15" customHeight="1" x14ac:dyDescent="0.35">
      <c r="B15" s="413" t="s">
        <v>41</v>
      </c>
      <c r="C15" s="413"/>
      <c r="D15" s="413"/>
      <c r="E15" s="413"/>
      <c r="F15" s="413"/>
      <c r="G15" s="413"/>
      <c r="H15" s="413"/>
      <c r="I15" s="413"/>
      <c r="J15" s="413"/>
      <c r="L15" s="401">
        <f t="shared" si="4"/>
        <v>0</v>
      </c>
      <c r="M15" s="401"/>
      <c r="N15" s="402"/>
      <c r="O15" s="403"/>
      <c r="P15" s="403"/>
      <c r="Q15" s="404">
        <f t="shared" si="0"/>
        <v>0</v>
      </c>
      <c r="R15" s="404"/>
      <c r="S15" s="404"/>
      <c r="U15" s="349"/>
      <c r="V15" s="405"/>
      <c r="W15" s="406">
        <f>IF(Principale!$M$32&lt;6,-2,IF(Principale!$M$32&lt;10,-1,IF(Principale!$M$32&gt;15,2,IF(Principale!$M$32&gt;11,1,0))))</f>
        <v>0</v>
      </c>
      <c r="X15" s="407"/>
      <c r="Y15" s="406">
        <f>BI15</f>
        <v>0</v>
      </c>
      <c r="Z15" s="407"/>
      <c r="AA15" s="406">
        <f>Principale!$BP$32+Principale!$BR$46</f>
        <v>0</v>
      </c>
      <c r="AB15" s="407"/>
      <c r="AD15" s="408">
        <f t="shared" si="1"/>
        <v>0</v>
      </c>
      <c r="AE15" s="408"/>
      <c r="AF15" s="409"/>
      <c r="AG15" s="410"/>
      <c r="AH15" s="409"/>
      <c r="AI15" s="410"/>
      <c r="AJ15" s="409"/>
      <c r="AK15" s="410"/>
      <c r="AL15" s="409"/>
      <c r="AM15" s="410"/>
      <c r="AN15" s="412">
        <f>Principale!$BI$32</f>
        <v>1</v>
      </c>
      <c r="AO15" s="412"/>
      <c r="AP15" s="412">
        <f>IF(Principale!$BI$36&lt;1,Principale!$BI$36+0.1,IF(Principale!$BI$36&gt;1,Principale!$BI$36-0.1,Principale!$BI$36))</f>
        <v>1</v>
      </c>
      <c r="AQ15" s="412"/>
      <c r="AS15" s="411">
        <f t="shared" si="2"/>
        <v>3</v>
      </c>
      <c r="AT15" s="411"/>
      <c r="AU15" s="415">
        <f>IF(Principale!$M$32&lt;9,1,IF(Principale!$M$32&gt;15,5,IF(Principale!$M$32&gt;12,4,IF(Principale!$M$32&gt;10,3,2))))</f>
        <v>2</v>
      </c>
      <c r="AV15" s="415"/>
      <c r="AW15" s="415">
        <f t="shared" si="3"/>
        <v>1</v>
      </c>
      <c r="AX15" s="415"/>
      <c r="AY15" s="414"/>
      <c r="AZ15" s="414"/>
      <c r="BA15" s="414"/>
      <c r="BB15" s="414"/>
      <c r="BC15" s="274"/>
      <c r="BD15" s="274"/>
      <c r="BH15" s="64"/>
      <c r="BI15" s="111">
        <f>IF(SUM(BJ15:CA15)&gt;2,2,SUM(BJ15:CA15))</f>
        <v>0</v>
      </c>
      <c r="BJ15" s="57">
        <f>IF(Q16&lt;136,0,IF(LOOKUP(Q16,$CD$11:$CD$31,$CC$11:$CC$31)&gt;5,2,IF(LOOKUP(Q16,$CD$11:$CD$31,$CC$11:$CC$31)&gt;2,1,0)))</f>
        <v>0</v>
      </c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8"/>
      <c r="CC15" s="120">
        <v>5</v>
      </c>
      <c r="CD15" s="120">
        <v>2045</v>
      </c>
      <c r="CE15" s="56">
        <v>1280</v>
      </c>
      <c r="CF15" s="120">
        <v>12000</v>
      </c>
    </row>
    <row r="16" spans="2:84" ht="15" customHeight="1" x14ac:dyDescent="0.35">
      <c r="B16" s="413" t="s">
        <v>43</v>
      </c>
      <c r="C16" s="413"/>
      <c r="D16" s="413"/>
      <c r="E16" s="413"/>
      <c r="F16" s="413"/>
      <c r="G16" s="413"/>
      <c r="H16" s="413"/>
      <c r="I16" s="413"/>
      <c r="J16" s="413"/>
      <c r="L16" s="401">
        <f t="shared" si="4"/>
        <v>0</v>
      </c>
      <c r="M16" s="401"/>
      <c r="N16" s="402"/>
      <c r="O16" s="403"/>
      <c r="P16" s="403"/>
      <c r="Q16" s="404">
        <f t="shared" si="0"/>
        <v>0</v>
      </c>
      <c r="R16" s="404"/>
      <c r="S16" s="404"/>
      <c r="U16" s="349"/>
      <c r="V16" s="405"/>
      <c r="W16" s="406">
        <f>IF(Principale!$M$32&lt;6,-2,IF(Principale!$M$32&lt;10,-1,IF(Principale!$M$32&gt;15,2,IF(Principale!$M$32&gt;11,1,0))))</f>
        <v>0</v>
      </c>
      <c r="X16" s="407"/>
      <c r="Y16" s="349"/>
      <c r="Z16" s="405"/>
      <c r="AA16" s="406">
        <f>Principale!$BP$32+Principale!$BR$46</f>
        <v>0</v>
      </c>
      <c r="AB16" s="407"/>
      <c r="AD16" s="408">
        <f t="shared" si="1"/>
        <v>0</v>
      </c>
      <c r="AE16" s="408"/>
      <c r="AF16" s="409"/>
      <c r="AG16" s="410"/>
      <c r="AH16" s="409"/>
      <c r="AI16" s="410"/>
      <c r="AJ16" s="409"/>
      <c r="AK16" s="410"/>
      <c r="AL16" s="409"/>
      <c r="AM16" s="410"/>
      <c r="AN16" s="412">
        <f>Principale!$BI$32</f>
        <v>1</v>
      </c>
      <c r="AO16" s="412"/>
      <c r="AP16" s="412">
        <f>IF(Principale!$BI$36&lt;1,Principale!$BI$36+0.1,IF(Principale!$BI$36&gt;1,Principale!$BI$36-0.1,Principale!$BI$36))</f>
        <v>1</v>
      </c>
      <c r="AQ16" s="412"/>
      <c r="AS16" s="411">
        <f t="shared" si="2"/>
        <v>3</v>
      </c>
      <c r="AT16" s="411"/>
      <c r="AU16" s="415">
        <f>IF(Principale!$M$32&lt;9,1,IF(Principale!$M$32&gt;15,5,IF(Principale!$M$32&gt;12,4,IF(Principale!$M$32&gt;10,3,2))))</f>
        <v>2</v>
      </c>
      <c r="AV16" s="415"/>
      <c r="AW16" s="415">
        <f t="shared" si="3"/>
        <v>1</v>
      </c>
      <c r="AX16" s="415"/>
      <c r="AY16" s="414"/>
      <c r="AZ16" s="414"/>
      <c r="BA16" s="414"/>
      <c r="BB16" s="414"/>
      <c r="BC16" s="274"/>
      <c r="BD16" s="274"/>
      <c r="BH16" s="64"/>
      <c r="BI16" s="111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8"/>
      <c r="CC16" s="120">
        <v>6</v>
      </c>
      <c r="CD16" s="120">
        <v>2976</v>
      </c>
      <c r="CE16" s="56">
        <v>1860</v>
      </c>
      <c r="CF16" s="120">
        <v>16500</v>
      </c>
    </row>
    <row r="17" spans="2:84" ht="7.5" customHeight="1" x14ac:dyDescent="0.35">
      <c r="L17" s="62"/>
      <c r="M17" s="62"/>
      <c r="N17" s="62"/>
      <c r="O17" s="62"/>
      <c r="P17" s="62"/>
      <c r="Q17" s="63"/>
      <c r="R17" s="63"/>
      <c r="S17" s="63"/>
      <c r="U17" s="65"/>
      <c r="V17" s="65"/>
      <c r="W17" s="66"/>
      <c r="X17" s="66"/>
      <c r="Y17" s="65"/>
      <c r="Z17" s="65"/>
      <c r="AA17" s="66"/>
      <c r="AB17" s="66"/>
      <c r="AD17" s="20"/>
      <c r="AE17" s="20"/>
      <c r="AN17" s="20"/>
      <c r="AO17" s="20"/>
      <c r="AP17" s="20"/>
      <c r="AQ17" s="20"/>
      <c r="AS17" s="20"/>
      <c r="AT17" s="20"/>
      <c r="AU17" s="20"/>
      <c r="AV17" s="20"/>
      <c r="BH17" s="64"/>
      <c r="BI17" s="112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C17" s="120">
        <v>7</v>
      </c>
      <c r="CD17" s="120">
        <v>4160</v>
      </c>
      <c r="CE17" s="56">
        <v>2600</v>
      </c>
      <c r="CF17" s="120">
        <v>21500</v>
      </c>
    </row>
    <row r="18" spans="2:84" ht="13.5" customHeight="1" x14ac:dyDescent="0.35">
      <c r="B18" s="422" t="s">
        <v>45</v>
      </c>
      <c r="C18" s="422"/>
      <c r="D18" s="422"/>
      <c r="E18" s="422"/>
      <c r="F18" s="422"/>
      <c r="G18" s="422"/>
      <c r="H18" s="422"/>
      <c r="I18" s="422"/>
      <c r="J18" s="422"/>
      <c r="L18" s="418">
        <f>IF(Principale!$E$98=Abilità!B18,2,IF(Principale!$Q$98=Abilità!B18,2,IF(Principale!$AC$98=Abilità!B18,1,IF(Principale!$AO$98=Abilità!B18,1,0))))</f>
        <v>0</v>
      </c>
      <c r="M18" s="419"/>
      <c r="N18" s="420" t="s">
        <v>623</v>
      </c>
      <c r="O18" s="420"/>
      <c r="P18" s="420"/>
      <c r="Q18" s="420"/>
      <c r="R18" s="420"/>
      <c r="S18" s="420"/>
      <c r="U18" s="65"/>
      <c r="V18" s="65"/>
      <c r="W18" s="66"/>
      <c r="X18" s="66"/>
      <c r="Y18" s="65"/>
      <c r="Z18" s="65"/>
      <c r="AA18" s="66"/>
      <c r="AB18" s="66"/>
      <c r="AD18" s="21"/>
      <c r="AE18" s="21"/>
      <c r="AF18" s="159"/>
      <c r="AG18" s="159"/>
      <c r="AH18" s="159"/>
      <c r="AI18" s="159"/>
      <c r="AJ18" s="159"/>
      <c r="AK18" s="159"/>
      <c r="AL18" s="159"/>
      <c r="AM18" s="159"/>
      <c r="AN18" s="21"/>
      <c r="AO18" s="21"/>
      <c r="AP18" s="21"/>
      <c r="AQ18" s="21"/>
      <c r="AS18" s="20"/>
      <c r="AT18" s="20"/>
      <c r="AU18" s="20"/>
      <c r="AV18" s="20"/>
      <c r="BH18" s="64"/>
      <c r="BI18" s="112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C18" s="120">
        <v>8</v>
      </c>
      <c r="CD18" s="120">
        <v>5600</v>
      </c>
      <c r="CE18" s="56">
        <v>3500</v>
      </c>
      <c r="CF18" s="120">
        <v>27000</v>
      </c>
    </row>
    <row r="19" spans="2:84" ht="15" customHeight="1" x14ac:dyDescent="0.35">
      <c r="B19" s="413" t="s">
        <v>46</v>
      </c>
      <c r="C19" s="413"/>
      <c r="D19" s="413"/>
      <c r="E19" s="413"/>
      <c r="F19" s="413"/>
      <c r="G19" s="413"/>
      <c r="H19" s="413"/>
      <c r="I19" s="413"/>
      <c r="J19" s="413"/>
      <c r="L19" s="401">
        <f>IF(Q19&lt;136,0+SUM(U19:AB19)+$L$18,LOOKUP(Q19,$CD$11:$CD$31,$CC$11:$CC$31)+SUM(U19:AB19)+$L$18)</f>
        <v>0</v>
      </c>
      <c r="M19" s="401"/>
      <c r="N19" s="402"/>
      <c r="O19" s="403"/>
      <c r="P19" s="403"/>
      <c r="Q19" s="404">
        <f>IF(AD19="",0,N19*AD19)</f>
        <v>0</v>
      </c>
      <c r="R19" s="404"/>
      <c r="S19" s="404"/>
      <c r="U19" s="349"/>
      <c r="V19" s="405"/>
      <c r="W19" s="406">
        <f>IF(Principale!$M$32&lt;6,-2,IF(Principale!$M$32&lt;10,-1,IF(Principale!$M$32&gt;15,2,IF(Principale!$M$32&gt;11,1,0))))</f>
        <v>0</v>
      </c>
      <c r="X19" s="407"/>
      <c r="Y19" s="406">
        <f>BI19</f>
        <v>0</v>
      </c>
      <c r="Z19" s="407"/>
      <c r="AA19" s="406">
        <f>Principale!$BP$32+Principale!$BR$46</f>
        <v>0</v>
      </c>
      <c r="AB19" s="407"/>
      <c r="AD19" s="408">
        <f>IF(AF19=0,0,AF19*AH19*AJ19*AL19*AN19*AP19)</f>
        <v>0</v>
      </c>
      <c r="AE19" s="408"/>
      <c r="AF19" s="409"/>
      <c r="AG19" s="410"/>
      <c r="AH19" s="409"/>
      <c r="AI19" s="410"/>
      <c r="AJ19" s="409"/>
      <c r="AK19" s="410"/>
      <c r="AL19" s="409"/>
      <c r="AM19" s="410"/>
      <c r="AN19" s="412">
        <f>Principale!$BI$32</f>
        <v>1</v>
      </c>
      <c r="AO19" s="412"/>
      <c r="AP19" s="412">
        <f>IF(Principale!$BI$38&lt;1,Principale!$BI$38+0.1,IF(Principale!$BI$38&gt;1,Principale!$BI$38-0.1,Principale!$BI$38))</f>
        <v>1</v>
      </c>
      <c r="AQ19" s="412"/>
      <c r="AS19" s="411">
        <f>SUM(AU19:BB19)</f>
        <v>3</v>
      </c>
      <c r="AT19" s="411"/>
      <c r="AU19" s="416">
        <f>IF(Principale!$M$32&lt;9,1,IF(Principale!$M$32&gt;15,5,IF(Principale!$M$32&gt;12,4,IF(Principale!$M$32&gt;10,3,2))))</f>
        <v>2</v>
      </c>
      <c r="AV19" s="417"/>
      <c r="AW19" s="415">
        <f>IF(AJ19&lt;0.8,1,IF(AJ19&gt;1.2,5,IF(AJ19&gt;1,4,IF(AJ19&gt;0.8,3,2))))</f>
        <v>1</v>
      </c>
      <c r="AX19" s="415"/>
      <c r="AY19" s="414"/>
      <c r="AZ19" s="414"/>
      <c r="BA19" s="414"/>
      <c r="BB19" s="414"/>
      <c r="BC19" s="274"/>
      <c r="BD19" s="274"/>
      <c r="BH19" s="64"/>
      <c r="BI19" s="111">
        <f>IF(SUM(BJ19:CA19)&gt;2,2,SUM(BJ19:CA19))</f>
        <v>0</v>
      </c>
      <c r="BJ19" s="57">
        <f>IF(Q20&lt;136,0,IF(LOOKUP(Q20,$CD$11:$CD$31,$CC$11:$CC$31)&gt;5,2,IF(LOOKUP(Q20,$CD$11:$CD$31,$CC$11:$CC$31)&gt;2,1,0)))</f>
        <v>0</v>
      </c>
      <c r="BK19" s="57">
        <f>IF(Q21&lt;136,0,IF(LOOKUP(Q21,$CD$11:$CD$31,$CC$11:$CC$31)&gt;5,2,IF(LOOKUP(Q21,$CD$11:$CD$31,$CC$11:$CC$31)&gt;2,1,0)))</f>
        <v>0</v>
      </c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8"/>
      <c r="CC19" s="120">
        <v>9</v>
      </c>
      <c r="CD19" s="120">
        <v>7760</v>
      </c>
      <c r="CE19" s="56">
        <v>4850</v>
      </c>
      <c r="CF19" s="120">
        <v>33000</v>
      </c>
    </row>
    <row r="20" spans="2:84" ht="15" customHeight="1" x14ac:dyDescent="0.35">
      <c r="B20" s="413" t="s">
        <v>47</v>
      </c>
      <c r="C20" s="413"/>
      <c r="D20" s="413"/>
      <c r="E20" s="413"/>
      <c r="F20" s="413"/>
      <c r="G20" s="413"/>
      <c r="H20" s="413"/>
      <c r="I20" s="413"/>
      <c r="J20" s="413"/>
      <c r="L20" s="401">
        <f t="shared" ref="L20:L21" si="9">IF(Q20&lt;136,0+SUM(U20:AB20)+$L$18,LOOKUP(Q20,$CD$11:$CD$31,$CC$11:$CC$31)+SUM(U20:AB20)+$L$18)</f>
        <v>0</v>
      </c>
      <c r="M20" s="401"/>
      <c r="N20" s="402"/>
      <c r="O20" s="403"/>
      <c r="P20" s="403"/>
      <c r="Q20" s="404">
        <f>IF(AD20="",0,N20*AD20)</f>
        <v>0</v>
      </c>
      <c r="R20" s="404"/>
      <c r="S20" s="404"/>
      <c r="U20" s="349"/>
      <c r="V20" s="405"/>
      <c r="W20" s="406">
        <f>IF(Principale!$M$32&lt;6,-2,IF(Principale!$M$32&lt;10,-1,IF(Principale!$M$32&gt;15,2,IF(Principale!$M$32&gt;11,1,0))))</f>
        <v>0</v>
      </c>
      <c r="X20" s="407"/>
      <c r="Y20" s="406">
        <f>BI20</f>
        <v>0</v>
      </c>
      <c r="Z20" s="407"/>
      <c r="AA20" s="406">
        <f>Principale!$BP$32+Principale!$BR$46</f>
        <v>0</v>
      </c>
      <c r="AB20" s="407"/>
      <c r="AD20" s="408">
        <f t="shared" ref="AD20:AD21" si="10">IF(AF20=0,0,AF20*AH20*AJ20*AL20*AN20*AP20)</f>
        <v>0</v>
      </c>
      <c r="AE20" s="408"/>
      <c r="AF20" s="409"/>
      <c r="AG20" s="410"/>
      <c r="AH20" s="409"/>
      <c r="AI20" s="410"/>
      <c r="AJ20" s="409"/>
      <c r="AK20" s="410"/>
      <c r="AL20" s="409"/>
      <c r="AM20" s="410"/>
      <c r="AN20" s="412">
        <f>Principale!$BI$32</f>
        <v>1</v>
      </c>
      <c r="AO20" s="412"/>
      <c r="AP20" s="412">
        <f>IF(Principale!$BI$38&lt;1,Principale!$BI$38+0.1,IF(Principale!$BI$38&gt;1,Principale!$BI$38-0.1,Principale!$BI$38))</f>
        <v>1</v>
      </c>
      <c r="AQ20" s="412"/>
      <c r="AS20" s="411">
        <f>SUM(AU20:BB20)</f>
        <v>3</v>
      </c>
      <c r="AT20" s="411"/>
      <c r="AU20" s="416">
        <f>IF(Principale!$M$32&lt;9,1,IF(Principale!$M$32&gt;15,5,IF(Principale!$M$32&gt;12,4,IF(Principale!$M$32&gt;10,3,2))))</f>
        <v>2</v>
      </c>
      <c r="AV20" s="417"/>
      <c r="AW20" s="415">
        <f t="shared" ref="AW20:AW21" si="11">IF(AJ20&lt;0.8,1,IF(AJ20&gt;1.2,5,IF(AJ20&gt;1,4,IF(AJ20&gt;0.8,3,2))))</f>
        <v>1</v>
      </c>
      <c r="AX20" s="415"/>
      <c r="AY20" s="414"/>
      <c r="AZ20" s="414"/>
      <c r="BA20" s="414"/>
      <c r="BB20" s="414"/>
      <c r="BC20" s="274"/>
      <c r="BD20" s="274"/>
      <c r="BH20" s="64"/>
      <c r="BI20" s="111">
        <f>IF(SUM(BJ20:CA20)&gt;2,2,SUM(BJ20:CA20))</f>
        <v>0</v>
      </c>
      <c r="BJ20" s="57">
        <f>IF(Q12&lt;136,0,IF(LOOKUP(Q12,$CD$11:$CD$31,$CC$11:$CC$31)&gt;5,2,IF(LOOKUP(Q12,$CD$11:$CD$31,$CC$11:$CC$31)&gt;2,1,0)))</f>
        <v>0</v>
      </c>
      <c r="BK20" s="57">
        <f>IF(Q19&lt;136,0,IF(LOOKUP(Q19,$CD$11:$CD$31,$CC$11:$CC$31)&gt;5,2,IF(LOOKUP(Q19,$CD$11:$CD$31,$CC$11:$CC$31)&gt;2,1,0)))</f>
        <v>0</v>
      </c>
      <c r="BL20" s="57">
        <f>IF(Q21&lt;136,0,IF(LOOKUP(Q21,$CD$11:$CD$31,$CC$11:$CC$31)&gt;5,2,IF(LOOKUP(Q21,$CD$11:$CD$31,$CC$11:$CC$31)&gt;2,1,0)))</f>
        <v>0</v>
      </c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8"/>
      <c r="CC20" s="120">
        <v>10</v>
      </c>
      <c r="CD20" s="120">
        <v>9920</v>
      </c>
      <c r="CE20" s="56">
        <v>6200</v>
      </c>
      <c r="CF20" s="120">
        <v>40000</v>
      </c>
    </row>
    <row r="21" spans="2:84" ht="15" customHeight="1" x14ac:dyDescent="0.35">
      <c r="B21" s="413" t="s">
        <v>222</v>
      </c>
      <c r="C21" s="413"/>
      <c r="D21" s="413"/>
      <c r="E21" s="413"/>
      <c r="F21" s="413"/>
      <c r="G21" s="413"/>
      <c r="H21" s="413"/>
      <c r="I21" s="413"/>
      <c r="J21" s="413"/>
      <c r="L21" s="401">
        <f t="shared" si="9"/>
        <v>0</v>
      </c>
      <c r="M21" s="401"/>
      <c r="N21" s="402"/>
      <c r="O21" s="403"/>
      <c r="P21" s="403"/>
      <c r="Q21" s="404">
        <f>IF(AD21="",0,N21*AD21)</f>
        <v>0</v>
      </c>
      <c r="R21" s="404"/>
      <c r="S21" s="404"/>
      <c r="U21" s="349"/>
      <c r="V21" s="405"/>
      <c r="W21" s="406">
        <f>IF(Principale!$M$32&lt;6,-2,IF(Principale!$M$32&lt;10,-1,IF(Principale!$M$32&gt;15,2,IF(Principale!$M$32&gt;11,1,0))))</f>
        <v>0</v>
      </c>
      <c r="X21" s="407"/>
      <c r="Y21" s="406">
        <f>BI21</f>
        <v>0</v>
      </c>
      <c r="Z21" s="407"/>
      <c r="AA21" s="406">
        <f>Principale!$BP$32+Principale!$BR$46</f>
        <v>0</v>
      </c>
      <c r="AB21" s="407"/>
      <c r="AD21" s="408">
        <f t="shared" si="10"/>
        <v>0</v>
      </c>
      <c r="AE21" s="408"/>
      <c r="AF21" s="409"/>
      <c r="AG21" s="410"/>
      <c r="AH21" s="409"/>
      <c r="AI21" s="410"/>
      <c r="AJ21" s="409"/>
      <c r="AK21" s="410"/>
      <c r="AL21" s="409"/>
      <c r="AM21" s="410"/>
      <c r="AN21" s="412">
        <f>Principale!$BI$32</f>
        <v>1</v>
      </c>
      <c r="AO21" s="412"/>
      <c r="AP21" s="412">
        <f>IF(Principale!$BI$38&lt;1,Principale!$BI$38+0.1,IF(Principale!$BI$38&gt;1,Principale!$BI$38-0.1,Principale!$BI$38))</f>
        <v>1</v>
      </c>
      <c r="AQ21" s="412"/>
      <c r="AS21" s="411">
        <f>SUM(AU21:BB21)</f>
        <v>3</v>
      </c>
      <c r="AT21" s="411"/>
      <c r="AU21" s="416">
        <f>IF(Principale!$M$32&lt;9,1,IF(Principale!$M$32&gt;15,5,IF(Principale!$M$32&gt;12,4,IF(Principale!$M$32&gt;10,3,2))))</f>
        <v>2</v>
      </c>
      <c r="AV21" s="417"/>
      <c r="AW21" s="415">
        <f t="shared" si="11"/>
        <v>1</v>
      </c>
      <c r="AX21" s="415"/>
      <c r="AY21" s="414"/>
      <c r="AZ21" s="414"/>
      <c r="BA21" s="414"/>
      <c r="BB21" s="414"/>
      <c r="BC21" s="274"/>
      <c r="BD21" s="274"/>
      <c r="BH21" s="64"/>
      <c r="BI21" s="111">
        <f>IF(SUM(BJ21:CA21)&gt;2,2,SUM(BJ21:CA21))</f>
        <v>0</v>
      </c>
      <c r="BJ21" s="57">
        <f>IF(Q12&lt;136,0,IF(LOOKUP(Q12,$CD$11:$CD$31,$CC$11:$CC$31)&gt;5,2,IF(LOOKUP(Q12,$CD$11:$CD$31,$CC$11:$CC$31)&gt;2,1,0)))</f>
        <v>0</v>
      </c>
      <c r="BK21" s="57">
        <f>IF(Q19&lt;136,0,IF(LOOKUP(Q19,$CD$11:$CD$31,$CC$11:$CC$31)&gt;5,2,IF(LOOKUP(Q19,$CD$11:$CD$31,$CC$11:$CC$31)&gt;2,1,0)))</f>
        <v>0</v>
      </c>
      <c r="BL21" s="57">
        <f>IF(Q20&lt;136,0,IF(LOOKUP(Q20,$CD$11:$CD$31,$CC$11:$CC$31)&gt;5,2,IF(LOOKUP(Q20,$CD$11:$CD$31,$CC$11:$CC$31)&gt;2,1,0)))</f>
        <v>0</v>
      </c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8"/>
      <c r="CC21" s="120">
        <v>11</v>
      </c>
      <c r="CD21" s="120">
        <v>12448</v>
      </c>
      <c r="CE21" s="56">
        <v>7780</v>
      </c>
      <c r="CF21" s="120">
        <v>48000</v>
      </c>
    </row>
    <row r="22" spans="2:84" ht="7.5" customHeight="1" x14ac:dyDescent="0.35">
      <c r="L22" s="62"/>
      <c r="M22" s="62"/>
      <c r="N22" s="62"/>
      <c r="O22" s="62"/>
      <c r="P22" s="62"/>
      <c r="Q22" s="63"/>
      <c r="R22" s="63"/>
      <c r="S22" s="63"/>
      <c r="U22" s="65"/>
      <c r="V22" s="65"/>
      <c r="W22" s="66"/>
      <c r="X22" s="66"/>
      <c r="Y22" s="65"/>
      <c r="Z22" s="65"/>
      <c r="AA22" s="66"/>
      <c r="AB22" s="66"/>
      <c r="AD22" s="20"/>
      <c r="AE22" s="20"/>
      <c r="AN22" s="20"/>
      <c r="AO22" s="20"/>
      <c r="AP22" s="20"/>
      <c r="AQ22" s="20"/>
      <c r="AS22" s="20"/>
      <c r="AT22" s="20"/>
      <c r="AU22" s="20"/>
      <c r="AV22" s="20"/>
      <c r="BH22" s="64"/>
      <c r="BI22" s="112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C22" s="120">
        <v>12</v>
      </c>
      <c r="CD22" s="120">
        <v>15392</v>
      </c>
      <c r="CE22" s="56">
        <v>9620</v>
      </c>
      <c r="CF22" s="120">
        <v>57000</v>
      </c>
    </row>
    <row r="23" spans="2:84" ht="13.5" customHeight="1" x14ac:dyDescent="0.35">
      <c r="B23" s="422" t="s">
        <v>48</v>
      </c>
      <c r="C23" s="422"/>
      <c r="D23" s="422"/>
      <c r="E23" s="422"/>
      <c r="F23" s="422"/>
      <c r="G23" s="422"/>
      <c r="H23" s="422"/>
      <c r="I23" s="422"/>
      <c r="J23" s="422"/>
      <c r="L23" s="418">
        <f>IF(Principale!$E$98=Abilità!B23,2,IF(Principale!$Q$98=Abilità!B23,2,IF(Principale!$AC$98=Abilità!B23,1,IF(Principale!$AO$98=Abilità!B23,1,0))))</f>
        <v>0</v>
      </c>
      <c r="M23" s="419"/>
      <c r="N23" s="420" t="s">
        <v>623</v>
      </c>
      <c r="O23" s="420"/>
      <c r="P23" s="420"/>
      <c r="Q23" s="420"/>
      <c r="R23" s="420"/>
      <c r="S23" s="420"/>
      <c r="U23" s="65"/>
      <c r="V23" s="65"/>
      <c r="W23" s="66"/>
      <c r="X23" s="66"/>
      <c r="Y23" s="65"/>
      <c r="Z23" s="65"/>
      <c r="AA23" s="66"/>
      <c r="AB23" s="66"/>
      <c r="AD23" s="21"/>
      <c r="AE23" s="21"/>
      <c r="AF23" s="159"/>
      <c r="AG23" s="159"/>
      <c r="AH23" s="159"/>
      <c r="AI23" s="159"/>
      <c r="AJ23" s="159"/>
      <c r="AK23" s="159"/>
      <c r="AL23" s="159"/>
      <c r="AM23" s="159"/>
      <c r="AN23" s="21"/>
      <c r="AO23" s="21"/>
      <c r="AP23" s="21"/>
      <c r="AQ23" s="21"/>
      <c r="AS23" s="20"/>
      <c r="AT23" s="20"/>
      <c r="AU23" s="20"/>
      <c r="AV23" s="20"/>
      <c r="BH23" s="64"/>
      <c r="BI23" s="112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C23" s="120">
        <v>13</v>
      </c>
      <c r="CD23" s="120">
        <v>20160</v>
      </c>
      <c r="CE23" s="56">
        <v>12600</v>
      </c>
      <c r="CF23" s="120">
        <v>67000</v>
      </c>
    </row>
    <row r="24" spans="2:84" ht="15" customHeight="1" x14ac:dyDescent="0.35">
      <c r="B24" s="413" t="s">
        <v>52</v>
      </c>
      <c r="C24" s="413"/>
      <c r="D24" s="413"/>
      <c r="E24" s="413"/>
      <c r="F24" s="413"/>
      <c r="G24" s="413"/>
      <c r="H24" s="413"/>
      <c r="I24" s="413"/>
      <c r="J24" s="413"/>
      <c r="L24" s="401">
        <f>IF(Q24&lt;136,0+SUM(U24:AB24)+$L$23,LOOKUP(Q24,$CD$11:$CD$31,$CC$11:$CC$31)+SUM(U24:AB24)+$L$23)</f>
        <v>0</v>
      </c>
      <c r="M24" s="401"/>
      <c r="N24" s="402"/>
      <c r="O24" s="403"/>
      <c r="P24" s="403"/>
      <c r="Q24" s="404">
        <f t="shared" ref="Q24:Q29" si="12">IF(AD24="",0,N24*AD24)</f>
        <v>0</v>
      </c>
      <c r="R24" s="404"/>
      <c r="S24" s="404"/>
      <c r="U24" s="349"/>
      <c r="V24" s="405"/>
      <c r="W24" s="406">
        <f>IF(Principale!$M$34&lt;6,-2,IF(Principale!$M$34&lt;10,-1,IF(Principale!$M$34&gt;15,2,IF(Principale!$M$34&gt;11,1,0))))</f>
        <v>0</v>
      </c>
      <c r="X24" s="407"/>
      <c r="Y24" s="349"/>
      <c r="Z24" s="405"/>
      <c r="AA24" s="406">
        <f>Principale!$BP$32+Principale!$BR$46</f>
        <v>0</v>
      </c>
      <c r="AB24" s="407"/>
      <c r="AD24" s="408">
        <f t="shared" ref="AD24" si="13">IF(AF24=0,0,AF24*AH24*AJ24*AL24*AN24*AP24)</f>
        <v>0</v>
      </c>
      <c r="AE24" s="408"/>
      <c r="AF24" s="409"/>
      <c r="AG24" s="410"/>
      <c r="AH24" s="409"/>
      <c r="AI24" s="410"/>
      <c r="AJ24" s="409"/>
      <c r="AK24" s="410"/>
      <c r="AL24" s="409"/>
      <c r="AM24" s="410"/>
      <c r="AN24" s="412">
        <f>Principale!$BI$34</f>
        <v>1</v>
      </c>
      <c r="AO24" s="412"/>
      <c r="AP24" s="412">
        <f>IF(Principale!$BI$38&lt;1,Principale!$BI$38+0.1,IF(Principale!$BI$38&gt;1,Principale!$BI$38-0.1,Principale!$BI$38))</f>
        <v>1</v>
      </c>
      <c r="AQ24" s="412"/>
      <c r="AS24" s="411">
        <f t="shared" ref="AS24:AS29" si="14">SUM(AU24:BB24)</f>
        <v>3</v>
      </c>
      <c r="AT24" s="411"/>
      <c r="AU24" s="416">
        <f>IF(Principale!$M$34&lt;9,1,IF(Principale!$M$34&gt;15,5,IF(Principale!$M$34&gt;12,4,IF(Principale!$M$34&gt;10,3,2))))</f>
        <v>2</v>
      </c>
      <c r="AV24" s="417"/>
      <c r="AW24" s="415">
        <f t="shared" ref="AW24" si="15">IF(AJ24&lt;0.8,1,IF(AJ24&gt;1.2,5,IF(AJ24&gt;1,4,IF(AJ24&gt;0.8,3,2))))</f>
        <v>1</v>
      </c>
      <c r="AX24" s="415"/>
      <c r="AY24" s="414"/>
      <c r="AZ24" s="414"/>
      <c r="BA24" s="414"/>
      <c r="BB24" s="414"/>
      <c r="BC24" s="274"/>
      <c r="BD24" s="274"/>
      <c r="BH24" s="123"/>
      <c r="BI24" s="111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8"/>
      <c r="CC24" s="120">
        <v>14</v>
      </c>
      <c r="CD24" s="120">
        <v>24160</v>
      </c>
      <c r="CE24" s="56">
        <v>15100</v>
      </c>
      <c r="CF24" s="120">
        <v>78000</v>
      </c>
    </row>
    <row r="25" spans="2:84" ht="15" customHeight="1" x14ac:dyDescent="0.35">
      <c r="B25" s="413" t="s">
        <v>51</v>
      </c>
      <c r="C25" s="413"/>
      <c r="D25" s="413"/>
      <c r="E25" s="413"/>
      <c r="F25" s="413"/>
      <c r="G25" s="413"/>
      <c r="H25" s="413"/>
      <c r="I25" s="413"/>
      <c r="J25" s="413"/>
      <c r="L25" s="401">
        <f t="shared" ref="L25:L29" si="16">IF(Q25&lt;136,0+SUM(U25:AB25)+$L$23,LOOKUP(Q25,$CD$11:$CD$31,$CC$11:$CC$31)+SUM(U25:AB25)+$L$23)</f>
        <v>0</v>
      </c>
      <c r="M25" s="401"/>
      <c r="N25" s="402"/>
      <c r="O25" s="403"/>
      <c r="P25" s="403"/>
      <c r="Q25" s="404">
        <f t="shared" si="12"/>
        <v>0</v>
      </c>
      <c r="R25" s="404"/>
      <c r="S25" s="404"/>
      <c r="U25" s="349"/>
      <c r="V25" s="405"/>
      <c r="W25" s="406">
        <f>IF(Principale!$M$34&lt;6,-2,IF(Principale!$M$34&lt;10,-1,IF(Principale!$M$34&gt;15,2,IF(Principale!$M$34&gt;11,1,0))))</f>
        <v>0</v>
      </c>
      <c r="X25" s="407"/>
      <c r="Y25" s="349"/>
      <c r="Z25" s="405"/>
      <c r="AA25" s="406">
        <f>Principale!$BP$32+Principale!$BR$46</f>
        <v>0</v>
      </c>
      <c r="AB25" s="407"/>
      <c r="AD25" s="408">
        <f t="shared" ref="AD25:AD26" si="17">IF(AF25=0,0,AF25*AH25*AJ25*AL25*AN25*AP25)</f>
        <v>0</v>
      </c>
      <c r="AE25" s="408"/>
      <c r="AF25" s="409"/>
      <c r="AG25" s="410"/>
      <c r="AH25" s="409"/>
      <c r="AI25" s="410"/>
      <c r="AJ25" s="409"/>
      <c r="AK25" s="410"/>
      <c r="AL25" s="409"/>
      <c r="AM25" s="410"/>
      <c r="AN25" s="412">
        <f>Principale!$BI$34</f>
        <v>1</v>
      </c>
      <c r="AO25" s="412"/>
      <c r="AP25" s="412">
        <f>IF(Principale!$BI$38&lt;1,Principale!$BI$38+0.1,IF(Principale!$BI$38&gt;1,Principale!$BI$38-0.1,Principale!$BI$38))</f>
        <v>1</v>
      </c>
      <c r="AQ25" s="412"/>
      <c r="AS25" s="411">
        <f t="shared" si="14"/>
        <v>3</v>
      </c>
      <c r="AT25" s="411"/>
      <c r="AU25" s="416">
        <f>IF(Principale!$M$34&lt;9,1,IF(Principale!$M$34&gt;15,5,IF(Principale!$M$34&gt;12,4,IF(Principale!$M$34&gt;10,3,2))))</f>
        <v>2</v>
      </c>
      <c r="AV25" s="417"/>
      <c r="AW25" s="415">
        <f>IF(AJ25&lt;0.8,1,IF(AJ25&gt;1.2,5,IF(AJ25&gt;1,4,IF(AJ25&gt;0.8,3,2))))</f>
        <v>1</v>
      </c>
      <c r="AX25" s="415"/>
      <c r="AY25" s="414"/>
      <c r="AZ25" s="414"/>
      <c r="BA25" s="414"/>
      <c r="BB25" s="414"/>
      <c r="BC25" s="274"/>
      <c r="BD25" s="274"/>
      <c r="BH25" s="64"/>
      <c r="BI25" s="111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8"/>
      <c r="CC25" s="120">
        <v>15</v>
      </c>
      <c r="CD25" s="120">
        <v>28800</v>
      </c>
      <c r="CE25" s="56">
        <v>18000</v>
      </c>
      <c r="CF25" s="120">
        <v>90000</v>
      </c>
    </row>
    <row r="26" spans="2:84" ht="15" customHeight="1" x14ac:dyDescent="0.35">
      <c r="B26" s="413" t="s">
        <v>53</v>
      </c>
      <c r="C26" s="413"/>
      <c r="D26" s="413"/>
      <c r="E26" s="413"/>
      <c r="F26" s="413"/>
      <c r="G26" s="413"/>
      <c r="H26" s="413"/>
      <c r="I26" s="413"/>
      <c r="J26" s="413"/>
      <c r="L26" s="401">
        <f t="shared" si="16"/>
        <v>0</v>
      </c>
      <c r="M26" s="401"/>
      <c r="N26" s="402"/>
      <c r="O26" s="403"/>
      <c r="P26" s="403"/>
      <c r="Q26" s="404">
        <f t="shared" si="12"/>
        <v>0</v>
      </c>
      <c r="R26" s="404"/>
      <c r="S26" s="404"/>
      <c r="U26" s="349"/>
      <c r="V26" s="405"/>
      <c r="W26" s="406">
        <f>IF(Principale!$M$34&lt;6,-2,IF(Principale!$M$34&lt;10,-1,IF(Principale!$M$34&gt;15,2,IF(Principale!$M$34&gt;11,1,0))))</f>
        <v>0</v>
      </c>
      <c r="X26" s="407"/>
      <c r="Y26" s="349"/>
      <c r="Z26" s="405"/>
      <c r="AA26" s="406">
        <f>Principale!$BP$32+Principale!$BR$46</f>
        <v>0</v>
      </c>
      <c r="AB26" s="407"/>
      <c r="AD26" s="408">
        <f t="shared" si="17"/>
        <v>0</v>
      </c>
      <c r="AE26" s="408"/>
      <c r="AF26" s="409"/>
      <c r="AG26" s="410"/>
      <c r="AH26" s="409"/>
      <c r="AI26" s="410"/>
      <c r="AJ26" s="409"/>
      <c r="AK26" s="410"/>
      <c r="AL26" s="409"/>
      <c r="AM26" s="410"/>
      <c r="AN26" s="412">
        <f>Principale!$BI$34</f>
        <v>1</v>
      </c>
      <c r="AO26" s="412"/>
      <c r="AP26" s="412">
        <f>IF(Principale!$BI$38&lt;1,Principale!$BI$38+0.1,IF(Principale!$BI$38&gt;1,Principale!$BI$38-0.1,Principale!$BI$38))</f>
        <v>1</v>
      </c>
      <c r="AQ26" s="412"/>
      <c r="AS26" s="411">
        <f t="shared" si="14"/>
        <v>3</v>
      </c>
      <c r="AT26" s="411"/>
      <c r="AU26" s="416">
        <f>IF(Principale!$M$34&lt;9,1,IF(Principale!$M$34&gt;15,5,IF(Principale!$M$34&gt;12,4,IF(Principale!$M$34&gt;10,3,2))))</f>
        <v>2</v>
      </c>
      <c r="AV26" s="417"/>
      <c r="AW26" s="415">
        <f t="shared" ref="AW26" si="18">IF(AJ26&lt;0.8,1,IF(AJ26&gt;1.2,5,IF(AJ26&gt;1,4,IF(AJ26&gt;0.8,3,2))))</f>
        <v>1</v>
      </c>
      <c r="AX26" s="415"/>
      <c r="AY26" s="414"/>
      <c r="AZ26" s="414"/>
      <c r="BA26" s="414"/>
      <c r="BB26" s="414"/>
      <c r="BC26" s="274"/>
      <c r="BD26" s="274"/>
      <c r="BH26" s="64"/>
      <c r="BI26" s="111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8"/>
      <c r="CC26" s="120">
        <v>16</v>
      </c>
      <c r="CD26" s="120">
        <v>33968</v>
      </c>
      <c r="CE26" s="56">
        <v>21230</v>
      </c>
      <c r="CF26" s="120">
        <v>103000</v>
      </c>
    </row>
    <row r="27" spans="2:84" ht="15" customHeight="1" x14ac:dyDescent="0.35">
      <c r="B27" s="413" t="s">
        <v>421</v>
      </c>
      <c r="C27" s="413"/>
      <c r="D27" s="413"/>
      <c r="E27" s="413"/>
      <c r="F27" s="413"/>
      <c r="G27" s="413"/>
      <c r="H27" s="413"/>
      <c r="I27" s="413"/>
      <c r="J27" s="413"/>
      <c r="L27" s="401">
        <f t="shared" si="16"/>
        <v>0</v>
      </c>
      <c r="M27" s="401"/>
      <c r="N27" s="402"/>
      <c r="O27" s="403"/>
      <c r="P27" s="403"/>
      <c r="Q27" s="404">
        <f t="shared" si="12"/>
        <v>0</v>
      </c>
      <c r="R27" s="404"/>
      <c r="S27" s="404"/>
      <c r="U27" s="349"/>
      <c r="V27" s="405"/>
      <c r="W27" s="406">
        <f>IF(Principale!$M$34&lt;6,-2,IF(Principale!$M$34&lt;10,-1,IF(Principale!$M$34&gt;15,2,IF(Principale!$M$34&gt;11,1,0))))</f>
        <v>0</v>
      </c>
      <c r="X27" s="407"/>
      <c r="Y27" s="349"/>
      <c r="Z27" s="405"/>
      <c r="AA27" s="406">
        <f>Principale!$BP$32+Principale!$BR$46</f>
        <v>0</v>
      </c>
      <c r="AB27" s="407"/>
      <c r="AD27" s="408">
        <f t="shared" ref="AD27" si="19">IF(AF27=0,0,AF27*AH27*AJ27*AL27*AN27*AP27)</f>
        <v>0</v>
      </c>
      <c r="AE27" s="408"/>
      <c r="AF27" s="409"/>
      <c r="AG27" s="410"/>
      <c r="AH27" s="409"/>
      <c r="AI27" s="410"/>
      <c r="AJ27" s="409"/>
      <c r="AK27" s="410"/>
      <c r="AL27" s="409"/>
      <c r="AM27" s="410"/>
      <c r="AN27" s="412">
        <f>Principale!$BI$34</f>
        <v>1</v>
      </c>
      <c r="AO27" s="412"/>
      <c r="AP27" s="412">
        <f>IF(Principale!$BI$38&lt;1,Principale!$BI$38+0.1,IF(Principale!$BI$38&gt;1,Principale!$BI$38-0.1,Principale!$BI$38))</f>
        <v>1</v>
      </c>
      <c r="AQ27" s="412"/>
      <c r="AS27" s="411">
        <f t="shared" si="14"/>
        <v>3</v>
      </c>
      <c r="AT27" s="411"/>
      <c r="AU27" s="416">
        <f>IF(Principale!$M$34&lt;9,1,IF(Principale!$M$34&gt;15,5,IF(Principale!$M$34&gt;12,4,IF(Principale!$M$34&gt;10,3,2))))</f>
        <v>2</v>
      </c>
      <c r="AV27" s="417"/>
      <c r="AW27" s="415">
        <f t="shared" ref="AW27" si="20">IF(AJ27&lt;0.8,1,IF(AJ27&gt;1.2,5,IF(AJ27&gt;1,4,IF(AJ27&gt;0.8,3,2))))</f>
        <v>1</v>
      </c>
      <c r="AX27" s="415"/>
      <c r="AY27" s="414"/>
      <c r="AZ27" s="414"/>
      <c r="BA27" s="414"/>
      <c r="BB27" s="414"/>
      <c r="BC27" s="274"/>
      <c r="BD27" s="274"/>
      <c r="BH27" s="132"/>
      <c r="BI27" s="130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8"/>
      <c r="CC27" s="131">
        <v>17</v>
      </c>
      <c r="CD27" s="131">
        <v>42400</v>
      </c>
      <c r="CE27" s="56">
        <v>26500</v>
      </c>
      <c r="CF27" s="131">
        <v>117000</v>
      </c>
    </row>
    <row r="28" spans="2:84" ht="15" customHeight="1" x14ac:dyDescent="0.35">
      <c r="B28" s="413" t="s">
        <v>49</v>
      </c>
      <c r="C28" s="413"/>
      <c r="D28" s="413"/>
      <c r="E28" s="413"/>
      <c r="F28" s="413"/>
      <c r="G28" s="413"/>
      <c r="H28" s="413"/>
      <c r="I28" s="413"/>
      <c r="J28" s="413"/>
      <c r="L28" s="401">
        <f t="shared" si="16"/>
        <v>0</v>
      </c>
      <c r="M28" s="401"/>
      <c r="N28" s="402"/>
      <c r="O28" s="403"/>
      <c r="P28" s="403"/>
      <c r="Q28" s="404">
        <f t="shared" si="12"/>
        <v>0</v>
      </c>
      <c r="R28" s="404"/>
      <c r="S28" s="404"/>
      <c r="U28" s="349"/>
      <c r="V28" s="405"/>
      <c r="W28" s="406">
        <f>IF(Principale!$M$34&lt;6,-2,IF(Principale!$M$34&lt;10,-1,IF(Principale!$M$34&gt;15,2,IF(Principale!$M$34&gt;11,1,0))))</f>
        <v>0</v>
      </c>
      <c r="X28" s="407"/>
      <c r="Y28" s="406">
        <f>BI28</f>
        <v>0</v>
      </c>
      <c r="Z28" s="407"/>
      <c r="AA28" s="406">
        <f>Principale!$BP$32+Principale!$BR$46</f>
        <v>0</v>
      </c>
      <c r="AB28" s="407"/>
      <c r="AD28" s="408">
        <f>IF(AF28=0,0,AF28*AH28*AJ28*AL28*AN28*AP28)</f>
        <v>0</v>
      </c>
      <c r="AE28" s="408"/>
      <c r="AF28" s="409"/>
      <c r="AG28" s="410"/>
      <c r="AH28" s="409"/>
      <c r="AI28" s="410"/>
      <c r="AJ28" s="409"/>
      <c r="AK28" s="410"/>
      <c r="AL28" s="409"/>
      <c r="AM28" s="410"/>
      <c r="AN28" s="412">
        <f>Principale!$BI$34</f>
        <v>1</v>
      </c>
      <c r="AO28" s="412"/>
      <c r="AP28" s="412">
        <f>IF(Principale!$BI$38&lt;1,Principale!$BI$38+0.1,IF(Principale!$BI$38&gt;1,Principale!$BI$38-0.1,Principale!$BI$38))</f>
        <v>1</v>
      </c>
      <c r="AQ28" s="412"/>
      <c r="AS28" s="411">
        <f t="shared" si="14"/>
        <v>3</v>
      </c>
      <c r="AT28" s="411"/>
      <c r="AU28" s="416">
        <f>IF(Principale!$M$34&lt;9,1,IF(Principale!$M$34&gt;15,5,IF(Principale!$M$34&gt;12,4,IF(Principale!$M$34&gt;10,3,2))))</f>
        <v>2</v>
      </c>
      <c r="AV28" s="417"/>
      <c r="AW28" s="415">
        <f>IF(AJ28&lt;0.8,1,IF(AJ28&gt;1.2,5,IF(AJ28&gt;1,4,IF(AJ28&gt;0.8,3,2))))</f>
        <v>1</v>
      </c>
      <c r="AX28" s="415"/>
      <c r="AY28" s="414"/>
      <c r="AZ28" s="414"/>
      <c r="BA28" s="414"/>
      <c r="BB28" s="414"/>
      <c r="BC28" s="274"/>
      <c r="BD28" s="274"/>
      <c r="BH28" s="123"/>
      <c r="BI28" s="111">
        <f>IF(SUM(BJ28:CA28)&gt;2,2,SUM(BJ28:CA28))</f>
        <v>0</v>
      </c>
      <c r="BJ28" s="57">
        <f>IF(Q14&lt;136,0,IF(LOOKUP(Q14,$CD$11:$CD$31,$CC$11:$CC$31)&gt;5,2,IF(LOOKUP(Q14,$CD$11:$CD$31,$CC$11:$CC$31)&gt;2,1,0)))</f>
        <v>0</v>
      </c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8"/>
      <c r="CC28" s="131">
        <v>18</v>
      </c>
      <c r="CD28" s="131">
        <v>50320</v>
      </c>
      <c r="CE28" s="56">
        <v>31450</v>
      </c>
      <c r="CF28" s="131">
        <v>132000</v>
      </c>
    </row>
    <row r="29" spans="2:84" ht="15" customHeight="1" x14ac:dyDescent="0.35">
      <c r="B29" s="413" t="s">
        <v>50</v>
      </c>
      <c r="C29" s="413"/>
      <c r="D29" s="413"/>
      <c r="E29" s="413"/>
      <c r="F29" s="413"/>
      <c r="G29" s="413"/>
      <c r="H29" s="413"/>
      <c r="I29" s="413"/>
      <c r="J29" s="413"/>
      <c r="L29" s="401">
        <f t="shared" si="16"/>
        <v>0</v>
      </c>
      <c r="M29" s="401"/>
      <c r="N29" s="402"/>
      <c r="O29" s="403"/>
      <c r="P29" s="403"/>
      <c r="Q29" s="404">
        <f t="shared" si="12"/>
        <v>0</v>
      </c>
      <c r="R29" s="404"/>
      <c r="S29" s="404"/>
      <c r="U29" s="349"/>
      <c r="V29" s="405"/>
      <c r="W29" s="406">
        <f>IF(Principale!$M$34&lt;6,-2,IF(Principale!$M$34&lt;10,-1,IF(Principale!$M$34&gt;15,2,IF(Principale!$M$34&gt;11,1,0))))</f>
        <v>0</v>
      </c>
      <c r="X29" s="407"/>
      <c r="Y29" s="349"/>
      <c r="Z29" s="405"/>
      <c r="AA29" s="406">
        <f>Principale!$BP$32+Principale!$BR$46</f>
        <v>0</v>
      </c>
      <c r="AB29" s="407"/>
      <c r="AD29" s="408">
        <f t="shared" ref="AD29" si="21">IF(AF29=0,0,AF29*AH29*AJ29*AL29*AN29*AP29)</f>
        <v>0</v>
      </c>
      <c r="AE29" s="408"/>
      <c r="AF29" s="409"/>
      <c r="AG29" s="410"/>
      <c r="AH29" s="409"/>
      <c r="AI29" s="410"/>
      <c r="AJ29" s="409"/>
      <c r="AK29" s="410"/>
      <c r="AL29" s="409"/>
      <c r="AM29" s="410"/>
      <c r="AN29" s="412">
        <f>Principale!$BI$34</f>
        <v>1</v>
      </c>
      <c r="AO29" s="412"/>
      <c r="AP29" s="412">
        <f>IF(Principale!$BI$38&lt;1,Principale!$BI$38+0.1,IF(Principale!$BI$38&gt;1,Principale!$BI$38-0.1,Principale!$BI$38))</f>
        <v>1</v>
      </c>
      <c r="AQ29" s="412"/>
      <c r="AS29" s="411">
        <f t="shared" si="14"/>
        <v>3</v>
      </c>
      <c r="AT29" s="411"/>
      <c r="AU29" s="416">
        <f>IF(Principale!$M$34&lt;9,1,IF(Principale!$M$34&gt;15,5,IF(Principale!$M$34&gt;12,4,IF(Principale!$M$34&gt;10,3,2))))</f>
        <v>2</v>
      </c>
      <c r="AV29" s="417"/>
      <c r="AW29" s="415">
        <f t="shared" ref="AW29" si="22">IF(AJ29&lt;0.8,1,IF(AJ29&gt;1.2,5,IF(AJ29&gt;1,4,IF(AJ29&gt;0.8,3,2))))</f>
        <v>1</v>
      </c>
      <c r="AX29" s="415"/>
      <c r="AY29" s="414"/>
      <c r="AZ29" s="414"/>
      <c r="BA29" s="414"/>
      <c r="BB29" s="414"/>
      <c r="BC29" s="274"/>
      <c r="BD29" s="274"/>
      <c r="BH29" s="123"/>
      <c r="BI29" s="111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8"/>
      <c r="CC29" s="131">
        <v>19</v>
      </c>
      <c r="CD29" s="131">
        <v>60000</v>
      </c>
      <c r="CE29" s="56">
        <v>37500</v>
      </c>
      <c r="CF29" s="131">
        <v>148000</v>
      </c>
    </row>
    <row r="30" spans="2:84" ht="7.5" customHeight="1" x14ac:dyDescent="0.35">
      <c r="L30" s="62"/>
      <c r="M30" s="62"/>
      <c r="N30" s="62"/>
      <c r="O30" s="62"/>
      <c r="P30" s="62"/>
      <c r="Q30" s="63"/>
      <c r="R30" s="63"/>
      <c r="S30" s="63"/>
      <c r="U30" s="65"/>
      <c r="V30" s="65"/>
      <c r="W30" s="66"/>
      <c r="X30" s="66"/>
      <c r="Y30" s="65"/>
      <c r="Z30" s="65"/>
      <c r="AA30" s="66"/>
      <c r="AB30" s="66"/>
      <c r="AD30" s="20"/>
      <c r="AE30" s="20"/>
      <c r="AN30" s="20"/>
      <c r="AO30" s="20"/>
      <c r="AP30" s="20"/>
      <c r="AQ30" s="20"/>
      <c r="AS30" s="20"/>
      <c r="AT30" s="20"/>
      <c r="AU30" s="20"/>
      <c r="AV30" s="20"/>
      <c r="BH30" s="64"/>
      <c r="BI30" s="112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C30" s="131">
        <v>20</v>
      </c>
      <c r="CD30" s="131">
        <v>71200</v>
      </c>
      <c r="CE30" s="56">
        <v>44500</v>
      </c>
      <c r="CF30" s="131">
        <v>165000</v>
      </c>
    </row>
    <row r="31" spans="2:84" ht="13.5" customHeight="1" x14ac:dyDescent="0.35">
      <c r="B31" s="422" t="s">
        <v>54</v>
      </c>
      <c r="C31" s="422"/>
      <c r="D31" s="422"/>
      <c r="E31" s="422"/>
      <c r="F31" s="422"/>
      <c r="G31" s="422"/>
      <c r="H31" s="422"/>
      <c r="I31" s="422"/>
      <c r="J31" s="422"/>
      <c r="L31" s="418">
        <f>IF(Principale!$E$98=Abilità!B31,2,IF(Principale!$Q$98=Abilità!B31,2,IF(Principale!$AC$98=Abilità!B31,1,IF(Principale!$AO$98=Abilità!B31,1,0))))</f>
        <v>0</v>
      </c>
      <c r="M31" s="419"/>
      <c r="N31" s="420" t="s">
        <v>623</v>
      </c>
      <c r="O31" s="420"/>
      <c r="P31" s="420"/>
      <c r="Q31" s="420"/>
      <c r="R31" s="420"/>
      <c r="S31" s="420"/>
      <c r="U31" s="65"/>
      <c r="V31" s="65"/>
      <c r="W31" s="66"/>
      <c r="X31" s="66"/>
      <c r="Y31" s="65"/>
      <c r="Z31" s="65"/>
      <c r="AA31" s="66"/>
      <c r="AB31" s="66"/>
      <c r="AD31" s="21"/>
      <c r="AE31" s="21"/>
      <c r="AF31" s="159"/>
      <c r="AG31" s="159"/>
      <c r="AH31" s="159"/>
      <c r="AI31" s="159"/>
      <c r="AJ31" s="159"/>
      <c r="AK31" s="159"/>
      <c r="AL31" s="159"/>
      <c r="AM31" s="159"/>
      <c r="AN31" s="21"/>
      <c r="AO31" s="21"/>
      <c r="AP31" s="21"/>
      <c r="AQ31" s="21"/>
      <c r="AS31" s="20"/>
      <c r="AT31" s="20"/>
      <c r="AU31" s="20"/>
      <c r="AV31" s="20"/>
      <c r="BH31" s="64"/>
      <c r="BI31" s="112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C31" s="120"/>
      <c r="CD31" s="120"/>
      <c r="CE31" s="56"/>
      <c r="CF31" s="120"/>
    </row>
    <row r="32" spans="2:84" ht="15" customHeight="1" x14ac:dyDescent="0.35">
      <c r="B32" s="413" t="s">
        <v>55</v>
      </c>
      <c r="C32" s="413"/>
      <c r="D32" s="413"/>
      <c r="E32" s="413"/>
      <c r="F32" s="413"/>
      <c r="G32" s="413"/>
      <c r="H32" s="413"/>
      <c r="I32" s="413"/>
      <c r="J32" s="413"/>
      <c r="L32" s="401">
        <f>IF(Q32&lt;136,0+SUM(U32:AB32)+$L$31,LOOKUP(Q32,$CD$11:$CD$31,$CC$11:$CC$31)+SUM(U32:AB32)+$L$31)</f>
        <v>0</v>
      </c>
      <c r="M32" s="401"/>
      <c r="N32" s="402"/>
      <c r="O32" s="403"/>
      <c r="P32" s="403"/>
      <c r="Q32" s="404">
        <f>IF(AD32="",0,N32*AD32)</f>
        <v>0</v>
      </c>
      <c r="R32" s="404"/>
      <c r="S32" s="404"/>
      <c r="U32" s="349"/>
      <c r="V32" s="405"/>
      <c r="W32" s="406">
        <f>IF(Principale!$M$32&lt;6,-2,IF(Principale!$M$32&lt;10,-1,IF(Principale!$M$32&gt;15,2,IF(Principale!$M$32&gt;11,1,0))))</f>
        <v>0</v>
      </c>
      <c r="X32" s="407"/>
      <c r="Y32" s="349"/>
      <c r="Z32" s="405"/>
      <c r="AA32" s="406">
        <f>Principale!$BP$32+Principale!$BR$46</f>
        <v>0</v>
      </c>
      <c r="AB32" s="407"/>
      <c r="AD32" s="408">
        <f>IF(AF32=0,0,AF32*AH32*AJ32*AL32*AN32*AP32)</f>
        <v>0</v>
      </c>
      <c r="AE32" s="408"/>
      <c r="AF32" s="409"/>
      <c r="AG32" s="410"/>
      <c r="AH32" s="409"/>
      <c r="AI32" s="410"/>
      <c r="AJ32" s="409"/>
      <c r="AK32" s="410"/>
      <c r="AL32" s="409"/>
      <c r="AM32" s="410"/>
      <c r="AN32" s="412">
        <f>Principale!$BI$32</f>
        <v>1</v>
      </c>
      <c r="AO32" s="412"/>
      <c r="AP32" s="412">
        <f>IF(Principale!$BI$34&lt;1,Principale!$BI$34+0.1,IF(Principale!$BI$34&gt;1,Principale!$BI$34-0.1,Principale!$BI$34))</f>
        <v>1</v>
      </c>
      <c r="AQ32" s="412"/>
      <c r="AS32" s="411">
        <f>SUM(AU32:BB32)</f>
        <v>3</v>
      </c>
      <c r="AT32" s="411"/>
      <c r="AU32" s="415">
        <f>IF(Principale!$M$32&lt;9,1,IF(Principale!$M$32&gt;15,5,IF(Principale!$M$32&gt;12,4,IF(Principale!$M$32&gt;10,3,2))))</f>
        <v>2</v>
      </c>
      <c r="AV32" s="415"/>
      <c r="AW32" s="415">
        <f>IF(AJ32&lt;0.8,1,IF(AJ32&gt;1.2,5,IF(AJ32&gt;1,4,IF(AJ32&gt;0.8,3,2))))</f>
        <v>1</v>
      </c>
      <c r="AX32" s="415"/>
      <c r="AY32" s="414"/>
      <c r="AZ32" s="414"/>
      <c r="BA32" s="414"/>
      <c r="BB32" s="414"/>
      <c r="BC32" s="274"/>
      <c r="BD32" s="274"/>
      <c r="BH32" s="64"/>
      <c r="BI32" s="111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8"/>
    </row>
    <row r="33" spans="2:82" ht="15" customHeight="1" x14ac:dyDescent="0.35">
      <c r="B33" s="413" t="s">
        <v>362</v>
      </c>
      <c r="C33" s="413"/>
      <c r="D33" s="413"/>
      <c r="E33" s="413"/>
      <c r="F33" s="413"/>
      <c r="G33" s="413"/>
      <c r="H33" s="413"/>
      <c r="I33" s="413"/>
      <c r="J33" s="413"/>
      <c r="L33" s="401">
        <f t="shared" ref="L33:L35" si="23">IF(Q33&lt;136,0+SUM(U33:AB33)+$L$31,LOOKUP(Q33,$CD$11:$CD$31,$CC$11:$CC$31)+SUM(U33:AB33)+$L$31)</f>
        <v>0</v>
      </c>
      <c r="M33" s="401"/>
      <c r="N33" s="402"/>
      <c r="O33" s="403"/>
      <c r="P33" s="403"/>
      <c r="Q33" s="404">
        <f>IF(AD33="",0,N33*AD33)</f>
        <v>0</v>
      </c>
      <c r="R33" s="404"/>
      <c r="S33" s="404"/>
      <c r="U33" s="349"/>
      <c r="V33" s="405"/>
      <c r="W33" s="406">
        <f>IF(Principale!$M$38&lt;6,-2,IF(Principale!$M$38&lt;10,-1,IF(Principale!$M$38&gt;15,2,IF(Principale!$M$38&gt;11,1,0))))</f>
        <v>0</v>
      </c>
      <c r="X33" s="407"/>
      <c r="Y33" s="349"/>
      <c r="Z33" s="405"/>
      <c r="AA33" s="406">
        <f>Principale!$BP$32+Principale!$BR$46</f>
        <v>0</v>
      </c>
      <c r="AB33" s="407"/>
      <c r="AD33" s="408">
        <f t="shared" ref="AD33:AD35" si="24">IF(AF33=0,0,AF33*AH33*AJ33*AL33*AN33*AP33)</f>
        <v>0</v>
      </c>
      <c r="AE33" s="408"/>
      <c r="AF33" s="409"/>
      <c r="AG33" s="410"/>
      <c r="AH33" s="409"/>
      <c r="AI33" s="410"/>
      <c r="AJ33" s="409"/>
      <c r="AK33" s="410"/>
      <c r="AL33" s="409"/>
      <c r="AM33" s="410"/>
      <c r="AN33" s="412">
        <f>Principale!$BI$38</f>
        <v>1</v>
      </c>
      <c r="AO33" s="412"/>
      <c r="AP33" s="412">
        <f>IF(Principale!$BI$36&lt;1,Principale!$BI$36+0.1,IF(Principale!$BI$36&gt;1,Principale!$BI$36-0.1,Principale!$BI$36))</f>
        <v>1</v>
      </c>
      <c r="AQ33" s="412"/>
      <c r="AS33" s="411">
        <f>SUM(AU33:BB33)</f>
        <v>3</v>
      </c>
      <c r="AT33" s="411"/>
      <c r="AU33" s="415">
        <f>IF(Principale!$M$32&lt;9,1,IF(Principale!$M$32&gt;15,5,IF(Principale!$M$32&gt;12,4,IF(Principale!$M$32&gt;10,3,2))))</f>
        <v>2</v>
      </c>
      <c r="AV33" s="415"/>
      <c r="AW33" s="415">
        <f>IF(AJ33&lt;0.8,1,IF(AJ33&gt;1.2,5,IF(AJ33&gt;1,4,IF(AJ33&gt;0.8,3,2))))</f>
        <v>1</v>
      </c>
      <c r="AX33" s="415"/>
      <c r="AY33" s="414"/>
      <c r="AZ33" s="414"/>
      <c r="BA33" s="414"/>
      <c r="BB33" s="414"/>
      <c r="BC33" s="274"/>
      <c r="BD33" s="274"/>
      <c r="BH33" s="64"/>
      <c r="BI33" s="111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8"/>
    </row>
    <row r="34" spans="2:82" ht="15" customHeight="1" x14ac:dyDescent="0.35">
      <c r="B34" s="413" t="s">
        <v>57</v>
      </c>
      <c r="C34" s="413"/>
      <c r="D34" s="413"/>
      <c r="E34" s="413"/>
      <c r="F34" s="413"/>
      <c r="G34" s="413"/>
      <c r="H34" s="413"/>
      <c r="I34" s="413"/>
      <c r="J34" s="413"/>
      <c r="L34" s="401">
        <f t="shared" si="23"/>
        <v>0</v>
      </c>
      <c r="M34" s="401"/>
      <c r="N34" s="402"/>
      <c r="O34" s="403"/>
      <c r="P34" s="403"/>
      <c r="Q34" s="404">
        <f>IF(AD34="",0,N34*AD34)</f>
        <v>0</v>
      </c>
      <c r="R34" s="404"/>
      <c r="S34" s="404"/>
      <c r="U34" s="349"/>
      <c r="V34" s="405"/>
      <c r="W34" s="406">
        <f>IF(Principale!$M$32&lt;6,-2,IF(Principale!$M$32&lt;10,-1,IF(Principale!$M$32&gt;15,2,IF(Principale!$M$32&gt;11,1,0))))</f>
        <v>0</v>
      </c>
      <c r="X34" s="407"/>
      <c r="Y34" s="349"/>
      <c r="Z34" s="405"/>
      <c r="AA34" s="406">
        <f>Principale!$BP$32+Principale!$BR$46</f>
        <v>0</v>
      </c>
      <c r="AB34" s="407"/>
      <c r="AD34" s="408">
        <f t="shared" ref="AD34" si="25">IF(AF34=0,0,AF34*AH34*AJ34*AL34*AN34*AP34)</f>
        <v>0</v>
      </c>
      <c r="AE34" s="408"/>
      <c r="AF34" s="409"/>
      <c r="AG34" s="410"/>
      <c r="AH34" s="409"/>
      <c r="AI34" s="410"/>
      <c r="AJ34" s="409"/>
      <c r="AK34" s="410"/>
      <c r="AL34" s="409"/>
      <c r="AM34" s="410"/>
      <c r="AN34" s="412">
        <f>Principale!$BI$32</f>
        <v>1</v>
      </c>
      <c r="AO34" s="412"/>
      <c r="AP34" s="412">
        <f>IF(Principale!$BI$34&lt;1,Principale!$BI$34+0.1,IF(Principale!$BI$34&gt;1,Principale!$BI$34-0.1,Principale!$BI$34))</f>
        <v>1</v>
      </c>
      <c r="AQ34" s="412"/>
      <c r="AS34" s="411">
        <f>SUM(AU34:BB34)</f>
        <v>3</v>
      </c>
      <c r="AT34" s="411"/>
      <c r="AU34" s="415">
        <f>IF(Principale!$M$32&lt;9,1,IF(Principale!$M$32&gt;15,5,IF(Principale!$M$32&gt;12,4,IF(Principale!$M$32&gt;10,3,2))))</f>
        <v>2</v>
      </c>
      <c r="AV34" s="415"/>
      <c r="AW34" s="415">
        <f t="shared" ref="AW34" si="26">IF(AJ34&lt;0.8,1,IF(AJ34&gt;1.2,5,IF(AJ34&gt;1,4,IF(AJ34&gt;0.8,3,2))))</f>
        <v>1</v>
      </c>
      <c r="AX34" s="415"/>
      <c r="AY34" s="414"/>
      <c r="AZ34" s="414"/>
      <c r="BA34" s="414"/>
      <c r="BB34" s="414"/>
      <c r="BC34" s="274"/>
      <c r="BD34" s="274"/>
      <c r="BH34" s="123"/>
      <c r="BI34" s="111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8"/>
      <c r="CC34" s="120"/>
      <c r="CD34" s="120"/>
    </row>
    <row r="35" spans="2:82" ht="15" customHeight="1" x14ac:dyDescent="0.35">
      <c r="B35" s="413" t="s">
        <v>56</v>
      </c>
      <c r="C35" s="413"/>
      <c r="D35" s="413"/>
      <c r="E35" s="413"/>
      <c r="F35" s="413"/>
      <c r="G35" s="413"/>
      <c r="H35" s="413"/>
      <c r="I35" s="413"/>
      <c r="J35" s="413"/>
      <c r="L35" s="401">
        <f t="shared" si="23"/>
        <v>0</v>
      </c>
      <c r="M35" s="401"/>
      <c r="N35" s="402"/>
      <c r="O35" s="403"/>
      <c r="P35" s="403"/>
      <c r="Q35" s="404">
        <f>IF(AD35="",0,N35*AD35)</f>
        <v>0</v>
      </c>
      <c r="R35" s="404"/>
      <c r="S35" s="404"/>
      <c r="U35" s="349"/>
      <c r="V35" s="405"/>
      <c r="W35" s="406">
        <f>IF(Principale!$M$32&lt;6,-2,IF(Principale!$M$32&lt;10,-1,IF(Principale!$M$32&gt;15,2,IF(Principale!$M$32&gt;11,1,0))))</f>
        <v>0</v>
      </c>
      <c r="X35" s="407"/>
      <c r="Y35" s="349"/>
      <c r="Z35" s="405"/>
      <c r="AA35" s="406">
        <f>Principale!$BP$32+Principale!$BR$46</f>
        <v>0</v>
      </c>
      <c r="AB35" s="407"/>
      <c r="AD35" s="408">
        <f t="shared" si="24"/>
        <v>0</v>
      </c>
      <c r="AE35" s="408"/>
      <c r="AF35" s="409"/>
      <c r="AG35" s="410"/>
      <c r="AH35" s="409"/>
      <c r="AI35" s="410"/>
      <c r="AJ35" s="409"/>
      <c r="AK35" s="410"/>
      <c r="AL35" s="409"/>
      <c r="AM35" s="410"/>
      <c r="AN35" s="412">
        <f>Principale!$BI$32</f>
        <v>1</v>
      </c>
      <c r="AO35" s="412"/>
      <c r="AP35" s="412">
        <f>IF(Principale!$BI$34&lt;1,Principale!$BI$34+0.1,IF(Principale!$BI$34&gt;1,Principale!$BI$34-0.1,Principale!$BI$34))</f>
        <v>1</v>
      </c>
      <c r="AQ35" s="412"/>
      <c r="AS35" s="411">
        <f>SUM(AU35:BB35)</f>
        <v>3</v>
      </c>
      <c r="AT35" s="411"/>
      <c r="AU35" s="415">
        <f>IF(Principale!$M$32&lt;9,1,IF(Principale!$M$32&gt;15,5,IF(Principale!$M$32&gt;12,4,IF(Principale!$M$32&gt;10,3,2))))</f>
        <v>2</v>
      </c>
      <c r="AV35" s="415"/>
      <c r="AW35" s="415">
        <f t="shared" ref="AW35" si="27">IF(AJ35&lt;0.8,1,IF(AJ35&gt;1.2,5,IF(AJ35&gt;1,4,IF(AJ35&gt;0.8,3,2))))</f>
        <v>1</v>
      </c>
      <c r="AX35" s="415"/>
      <c r="AY35" s="414"/>
      <c r="AZ35" s="414"/>
      <c r="BA35" s="414"/>
      <c r="BB35" s="414"/>
      <c r="BC35" s="274"/>
      <c r="BD35" s="274"/>
      <c r="BH35" s="64"/>
      <c r="BI35" s="111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8"/>
    </row>
    <row r="36" spans="2:82" ht="7.5" customHeight="1" x14ac:dyDescent="0.35">
      <c r="L36" s="62"/>
      <c r="M36" s="62"/>
      <c r="N36" s="62"/>
      <c r="O36" s="62"/>
      <c r="P36" s="62"/>
      <c r="Q36" s="63"/>
      <c r="R36" s="63"/>
      <c r="S36" s="63"/>
      <c r="U36" s="65"/>
      <c r="V36" s="65"/>
      <c r="W36" s="66"/>
      <c r="X36" s="66"/>
      <c r="Y36" s="65"/>
      <c r="Z36" s="65"/>
      <c r="AA36" s="66"/>
      <c r="AB36" s="66"/>
      <c r="AD36" s="20"/>
      <c r="AE36" s="20"/>
      <c r="AN36" s="20"/>
      <c r="AO36" s="20"/>
      <c r="AP36" s="20"/>
      <c r="AQ36" s="20"/>
      <c r="AS36" s="20"/>
      <c r="AT36" s="20"/>
      <c r="AU36" s="20"/>
      <c r="AV36" s="20"/>
      <c r="BH36" s="64"/>
      <c r="BI36" s="112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</row>
    <row r="37" spans="2:82" ht="13.5" customHeight="1" x14ac:dyDescent="0.35">
      <c r="B37" s="422" t="s">
        <v>58</v>
      </c>
      <c r="C37" s="422"/>
      <c r="D37" s="422"/>
      <c r="E37" s="422"/>
      <c r="F37" s="422"/>
      <c r="G37" s="422"/>
      <c r="H37" s="422"/>
      <c r="I37" s="422"/>
      <c r="J37" s="422"/>
      <c r="L37" s="418">
        <f>IF(Principale!$E$98=Abilità!B37,2,IF(Principale!$Q$98=Abilità!B37,2,IF(Principale!$AC$98=Abilità!B37,1,IF(Principale!$AO$98=Abilità!B37,1,0))))</f>
        <v>0</v>
      </c>
      <c r="M37" s="419"/>
      <c r="N37" s="420" t="s">
        <v>623</v>
      </c>
      <c r="O37" s="420"/>
      <c r="P37" s="420"/>
      <c r="Q37" s="420"/>
      <c r="R37" s="420"/>
      <c r="S37" s="420"/>
      <c r="U37" s="65"/>
      <c r="V37" s="65"/>
      <c r="W37" s="66"/>
      <c r="X37" s="66"/>
      <c r="Y37" s="65"/>
      <c r="Z37" s="65"/>
      <c r="AA37" s="66"/>
      <c r="AB37" s="66"/>
      <c r="AD37" s="21"/>
      <c r="AE37" s="21"/>
      <c r="AF37" s="159"/>
      <c r="AG37" s="159"/>
      <c r="AH37" s="159"/>
      <c r="AI37" s="159"/>
      <c r="AJ37" s="159"/>
      <c r="AK37" s="159"/>
      <c r="AL37" s="159"/>
      <c r="AM37" s="159"/>
      <c r="AN37" s="21"/>
      <c r="AO37" s="21"/>
      <c r="AP37" s="21"/>
      <c r="AQ37" s="21"/>
      <c r="AS37" s="20"/>
      <c r="AT37" s="20"/>
      <c r="AU37" s="20"/>
      <c r="AV37" s="20"/>
      <c r="BH37" s="64"/>
      <c r="BI37" s="112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</row>
    <row r="38" spans="2:82" ht="15" customHeight="1" x14ac:dyDescent="0.35">
      <c r="B38" s="413" t="s">
        <v>62</v>
      </c>
      <c r="C38" s="413"/>
      <c r="D38" s="413"/>
      <c r="E38" s="413"/>
      <c r="F38" s="413"/>
      <c r="G38" s="413"/>
      <c r="H38" s="413"/>
      <c r="I38" s="413"/>
      <c r="J38" s="413"/>
      <c r="L38" s="401">
        <f>IF(Q38&lt;136,0+SUM(U38:AB38)+$L$37,LOOKUP(Q38,$CD$11:$CD$31,$CC$11:$CC$31)+SUM(U38:AB38)+$L$37)</f>
        <v>0</v>
      </c>
      <c r="M38" s="401"/>
      <c r="N38" s="402"/>
      <c r="O38" s="403"/>
      <c r="P38" s="403"/>
      <c r="Q38" s="404">
        <f t="shared" ref="Q38:Q41" si="28">IF(AD38="",0,N38*AD38)</f>
        <v>0</v>
      </c>
      <c r="R38" s="404"/>
      <c r="S38" s="404"/>
      <c r="U38" s="349"/>
      <c r="V38" s="405"/>
      <c r="W38" s="406">
        <f>IF(Principale!$M$38&lt;6,-2,IF(Principale!$M$38&lt;10,-1,IF(Principale!$M$38&gt;15,2,IF(Principale!$M$38&gt;11,1,0))))</f>
        <v>0</v>
      </c>
      <c r="X38" s="407"/>
      <c r="Y38" s="406">
        <f>BI38</f>
        <v>0</v>
      </c>
      <c r="Z38" s="407"/>
      <c r="AA38" s="406">
        <f>Principale!$BP$32+Principale!$BR$46</f>
        <v>0</v>
      </c>
      <c r="AB38" s="407"/>
      <c r="AD38" s="408">
        <f t="shared" ref="AD38" si="29">IF(AF38=0,0,AF38*AH38*AJ38*AL38*AN38*AP38)</f>
        <v>0</v>
      </c>
      <c r="AE38" s="408"/>
      <c r="AF38" s="409"/>
      <c r="AG38" s="410"/>
      <c r="AH38" s="409"/>
      <c r="AI38" s="410"/>
      <c r="AJ38" s="409"/>
      <c r="AK38" s="410"/>
      <c r="AL38" s="409"/>
      <c r="AM38" s="410"/>
      <c r="AN38" s="412">
        <f>Principale!$BI$38</f>
        <v>1</v>
      </c>
      <c r="AO38" s="412"/>
      <c r="AP38" s="412">
        <f>IF(Principale!$BI$32&lt;1,Principale!$BI$32+0.1,IF(Principale!$BI$32&gt;1,Principale!$BI$32-0.1,Principale!$BI$32))</f>
        <v>1</v>
      </c>
      <c r="AQ38" s="412"/>
      <c r="AS38" s="411">
        <f t="shared" ref="AS38:AS41" si="30">SUM(AU38:BB38)</f>
        <v>3</v>
      </c>
      <c r="AT38" s="411"/>
      <c r="AU38" s="415">
        <f>IF(Principale!$M$38&lt;9,1,IF(Principale!$M$38&gt;15,5,IF(Principale!$M$38&gt;12,4,IF(Principale!$M$38&gt;10,3,2))))</f>
        <v>2</v>
      </c>
      <c r="AV38" s="415"/>
      <c r="AW38" s="415">
        <f t="shared" ref="AW38" si="31">IF(AJ38&lt;0.8,1,IF(AJ38&gt;1.2,5,IF(AJ38&gt;1,4,IF(AJ38&gt;0.8,3,2))))</f>
        <v>1</v>
      </c>
      <c r="AX38" s="415"/>
      <c r="AY38" s="414"/>
      <c r="AZ38" s="414"/>
      <c r="BA38" s="414"/>
      <c r="BB38" s="414"/>
      <c r="BC38" s="274"/>
      <c r="BD38" s="274"/>
      <c r="BH38" s="123"/>
      <c r="BI38" s="111">
        <f>IF(SUM(BJ38:CA38)&gt;2,2,SUM(BJ38:CA38))</f>
        <v>0</v>
      </c>
      <c r="BJ38" s="57">
        <f>IF(Q39&lt;136,0,IF(LOOKUP(Q39,$CD$11:$CD$31,$CC$11:$CC$31)&gt;5,2,IF(LOOKUP(Q39,$CD$11:$CD$31,$CC$11:$CC$31)&gt;2,1,0)))</f>
        <v>0</v>
      </c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8"/>
      <c r="CC38" s="120"/>
      <c r="CD38" s="120"/>
    </row>
    <row r="39" spans="2:82" ht="15" customHeight="1" x14ac:dyDescent="0.35">
      <c r="B39" s="413" t="s">
        <v>59</v>
      </c>
      <c r="C39" s="413"/>
      <c r="D39" s="413"/>
      <c r="E39" s="413"/>
      <c r="F39" s="413"/>
      <c r="G39" s="413"/>
      <c r="H39" s="413"/>
      <c r="I39" s="413"/>
      <c r="J39" s="413"/>
      <c r="L39" s="401">
        <f t="shared" ref="L39:L43" si="32">IF(Q39&lt;136,0+SUM(U39:AB39)+$L$37,LOOKUP(Q39,$CD$11:$CD$31,$CC$11:$CC$31)+SUM(U39:AB39)+$L$37)</f>
        <v>0</v>
      </c>
      <c r="M39" s="401"/>
      <c r="N39" s="402"/>
      <c r="O39" s="403"/>
      <c r="P39" s="403"/>
      <c r="Q39" s="404">
        <f t="shared" si="28"/>
        <v>0</v>
      </c>
      <c r="R39" s="404"/>
      <c r="S39" s="404"/>
      <c r="U39" s="349"/>
      <c r="V39" s="405"/>
      <c r="W39" s="406">
        <f>IF(Principale!$M$38&lt;6,-2,IF(Principale!$M$38&lt;10,-1,IF(Principale!$M$38&gt;15,2,IF(Principale!$M$38&gt;11,1,0))))</f>
        <v>0</v>
      </c>
      <c r="X39" s="407"/>
      <c r="Y39" s="406">
        <f>BI39</f>
        <v>0</v>
      </c>
      <c r="Z39" s="407"/>
      <c r="AA39" s="406">
        <f>Principale!$BP$32+Principale!$BR$46</f>
        <v>0</v>
      </c>
      <c r="AB39" s="407"/>
      <c r="AD39" s="408">
        <f>IF(AF39=0,0,AF39*AH39*AJ39*AL39*AN39*AP39)</f>
        <v>0</v>
      </c>
      <c r="AE39" s="408"/>
      <c r="AF39" s="409"/>
      <c r="AG39" s="410"/>
      <c r="AH39" s="409"/>
      <c r="AI39" s="410"/>
      <c r="AJ39" s="409"/>
      <c r="AK39" s="410"/>
      <c r="AL39" s="409"/>
      <c r="AM39" s="410"/>
      <c r="AN39" s="412">
        <f>Principale!$BI$38</f>
        <v>1</v>
      </c>
      <c r="AO39" s="412"/>
      <c r="AP39" s="412">
        <f>IF(Principale!$BI$32&lt;1,Principale!$BI$32+0.1,IF(Principale!$BI$32&gt;1,Principale!$BI$32-0.1,Principale!$BI$32))</f>
        <v>1</v>
      </c>
      <c r="AQ39" s="412"/>
      <c r="AS39" s="411">
        <f t="shared" si="30"/>
        <v>3</v>
      </c>
      <c r="AT39" s="411"/>
      <c r="AU39" s="415">
        <f>IF(Principale!$M$38&lt;9,1,IF(Principale!$M$38&gt;15,5,IF(Principale!$M$38&gt;12,4,IF(Principale!$M$38&gt;10,3,2))))</f>
        <v>2</v>
      </c>
      <c r="AV39" s="415"/>
      <c r="AW39" s="415">
        <f>IF(AJ39&lt;0.8,1,IF(AJ39&gt;1.2,5,IF(AJ39&gt;1,4,IF(AJ39&gt;0.8,3,2))))</f>
        <v>1</v>
      </c>
      <c r="AX39" s="415"/>
      <c r="AY39" s="414"/>
      <c r="AZ39" s="414"/>
      <c r="BA39" s="414"/>
      <c r="BB39" s="414"/>
      <c r="BC39" s="274"/>
      <c r="BD39" s="274"/>
      <c r="BH39" s="123"/>
      <c r="BI39" s="111">
        <f>IF(SUM(BJ39:CA39)&gt;2,2,SUM(BJ39:CA39))</f>
        <v>0</v>
      </c>
      <c r="BJ39" s="57">
        <f>IF(Q38&lt;136,0,IF(LOOKUP(Q38,$CD$11:$CD$31,$CC$11:$CC$31)&gt;5,2,IF(LOOKUP(Q38,$CD$11:$CD$31,$CC$11:$CC$31)&gt;2,1,0)))</f>
        <v>0</v>
      </c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8"/>
      <c r="CC39" s="120"/>
      <c r="CD39" s="120"/>
    </row>
    <row r="40" spans="2:82" ht="15" customHeight="1" x14ac:dyDescent="0.35">
      <c r="B40" s="413" t="s">
        <v>61</v>
      </c>
      <c r="C40" s="413"/>
      <c r="D40" s="413"/>
      <c r="E40" s="413"/>
      <c r="F40" s="413"/>
      <c r="G40" s="413"/>
      <c r="H40" s="413"/>
      <c r="I40" s="413"/>
      <c r="J40" s="413"/>
      <c r="L40" s="401">
        <f t="shared" si="32"/>
        <v>0</v>
      </c>
      <c r="M40" s="401"/>
      <c r="N40" s="402"/>
      <c r="O40" s="403"/>
      <c r="P40" s="403"/>
      <c r="Q40" s="404">
        <f t="shared" si="28"/>
        <v>0</v>
      </c>
      <c r="R40" s="404"/>
      <c r="S40" s="404"/>
      <c r="U40" s="349"/>
      <c r="V40" s="405"/>
      <c r="W40" s="406">
        <f>IF(Principale!$M$38&lt;6,-2,IF(Principale!$M$38&lt;10,-1,IF(Principale!$M$38&gt;15,2,IF(Principale!$M$38&gt;11,1,0))))</f>
        <v>0</v>
      </c>
      <c r="X40" s="407"/>
      <c r="Y40" s="406">
        <f>BI40</f>
        <v>0</v>
      </c>
      <c r="Z40" s="407"/>
      <c r="AA40" s="406">
        <f>Principale!$BP$32+Principale!$BR$46</f>
        <v>0</v>
      </c>
      <c r="AB40" s="407"/>
      <c r="AD40" s="408">
        <f t="shared" ref="AD40:AD41" si="33">IF(AF40=0,0,AF40*AH40*AJ40*AL40*AN40*AP40)</f>
        <v>0</v>
      </c>
      <c r="AE40" s="408"/>
      <c r="AF40" s="409"/>
      <c r="AG40" s="410"/>
      <c r="AH40" s="409"/>
      <c r="AI40" s="410"/>
      <c r="AJ40" s="409"/>
      <c r="AK40" s="410"/>
      <c r="AL40" s="409"/>
      <c r="AM40" s="410"/>
      <c r="AN40" s="412">
        <f>Principale!$BI$38</f>
        <v>1</v>
      </c>
      <c r="AO40" s="412"/>
      <c r="AP40" s="412">
        <f>IF(Principale!$BI$32&lt;1,Principale!$BI$32+0.1,IF(Principale!$BI$32&gt;1,Principale!$BI$32-0.1,Principale!$BI$32))</f>
        <v>1</v>
      </c>
      <c r="AQ40" s="412"/>
      <c r="AS40" s="411">
        <f t="shared" si="30"/>
        <v>3</v>
      </c>
      <c r="AT40" s="411"/>
      <c r="AU40" s="415">
        <f>IF(Principale!$M$38&lt;9,1,IF(Principale!$M$38&gt;15,5,IF(Principale!$M$38&gt;12,4,IF(Principale!$M$38&gt;10,3,2))))</f>
        <v>2</v>
      </c>
      <c r="AV40" s="415"/>
      <c r="AW40" s="415">
        <f>IF(AJ40&lt;0.8,1,IF(AJ40&gt;1.2,5,IF(AJ40&gt;1,4,IF(AJ40&gt;0.8,3,2))))</f>
        <v>1</v>
      </c>
      <c r="AX40" s="415"/>
      <c r="AY40" s="414"/>
      <c r="AZ40" s="414"/>
      <c r="BA40" s="414"/>
      <c r="BB40" s="414"/>
      <c r="BC40" s="274"/>
      <c r="BD40" s="274"/>
      <c r="BH40" s="123"/>
      <c r="BI40" s="111">
        <f>IF(SUM(BJ40:CA40)&gt;2,2,SUM(BJ40:CA40))</f>
        <v>0</v>
      </c>
      <c r="BJ40" s="57">
        <f>IF(Q83&lt;136,0,IF(LOOKUP(Q83,$CD$11:$CD$31,$CC$11:$CC$31)&gt;5,2,IF(LOOKUP(Q83,$CD$11:$CD$31,$CC$11:$CC$31)&gt;2,1,0)))</f>
        <v>0</v>
      </c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8"/>
      <c r="CC40" s="120"/>
      <c r="CD40" s="120"/>
    </row>
    <row r="41" spans="2:82" ht="15" customHeight="1" x14ac:dyDescent="0.35">
      <c r="B41" s="413" t="s">
        <v>60</v>
      </c>
      <c r="C41" s="413"/>
      <c r="D41" s="413"/>
      <c r="E41" s="413"/>
      <c r="F41" s="413"/>
      <c r="G41" s="413"/>
      <c r="H41" s="413"/>
      <c r="I41" s="413"/>
      <c r="J41" s="413"/>
      <c r="L41" s="401">
        <f t="shared" si="32"/>
        <v>0</v>
      </c>
      <c r="M41" s="401"/>
      <c r="N41" s="402"/>
      <c r="O41" s="403"/>
      <c r="P41" s="403"/>
      <c r="Q41" s="404">
        <f t="shared" si="28"/>
        <v>0</v>
      </c>
      <c r="R41" s="404"/>
      <c r="S41" s="404"/>
      <c r="U41" s="349"/>
      <c r="V41" s="405"/>
      <c r="W41" s="406">
        <f>IF(Principale!$M$38&lt;6,-2,IF(Principale!$M$38&lt;10,-1,IF(Principale!$M$38&gt;15,2,IF(Principale!$M$38&gt;11,1,0))))</f>
        <v>0</v>
      </c>
      <c r="X41" s="407"/>
      <c r="Y41" s="406">
        <f>BI41</f>
        <v>0</v>
      </c>
      <c r="Z41" s="407"/>
      <c r="AA41" s="406">
        <f>Principale!$BP$32+Principale!$BR$46</f>
        <v>0</v>
      </c>
      <c r="AB41" s="407"/>
      <c r="AD41" s="408">
        <f t="shared" si="33"/>
        <v>0</v>
      </c>
      <c r="AE41" s="408"/>
      <c r="AF41" s="409"/>
      <c r="AG41" s="410"/>
      <c r="AH41" s="409"/>
      <c r="AI41" s="410"/>
      <c r="AJ41" s="409"/>
      <c r="AK41" s="410"/>
      <c r="AL41" s="409"/>
      <c r="AM41" s="410"/>
      <c r="AN41" s="412">
        <f>Principale!$BI$38</f>
        <v>1</v>
      </c>
      <c r="AO41" s="412"/>
      <c r="AP41" s="412">
        <f>IF(Principale!$BI$32&lt;1,Principale!$BI$32+0.1,IF(Principale!$BI$32&gt;1,Principale!$BI$32-0.1,Principale!$BI$32))</f>
        <v>1</v>
      </c>
      <c r="AQ41" s="412"/>
      <c r="AS41" s="411">
        <f t="shared" si="30"/>
        <v>3</v>
      </c>
      <c r="AT41" s="411"/>
      <c r="AU41" s="415">
        <f>IF(Principale!$M$38&lt;9,1,IF(Principale!$M$38&gt;15,5,IF(Principale!$M$38&gt;12,4,IF(Principale!$M$38&gt;10,3,2))))</f>
        <v>2</v>
      </c>
      <c r="AV41" s="415"/>
      <c r="AW41" s="415">
        <f t="shared" ref="AW41" si="34">IF(AJ41&lt;0.8,1,IF(AJ41&gt;1.2,5,IF(AJ41&gt;1,4,IF(AJ41&gt;0.8,3,2))))</f>
        <v>1</v>
      </c>
      <c r="AX41" s="415"/>
      <c r="AY41" s="414"/>
      <c r="AZ41" s="414"/>
      <c r="BA41" s="414"/>
      <c r="BB41" s="414"/>
      <c r="BC41" s="274"/>
      <c r="BD41" s="274"/>
      <c r="BH41" s="123"/>
      <c r="BI41" s="111">
        <f>IF(SUM(BJ41:CA41)&gt;2,2,SUM(BJ41:CA41))</f>
        <v>0</v>
      </c>
      <c r="BJ41" s="57">
        <f>IF(Q38&lt;136,0,IF(LOOKUP(Q38,$CD$11:$CD$31,$CC$11:$CC$31)&gt;5,2,IF(LOOKUP(Q38,$CD$11:$CD$31,$CC$11:$CC$31)&gt;2,1,0)))</f>
        <v>0</v>
      </c>
      <c r="BK41" s="57">
        <f>IF(Q39&lt;136,0,IF(LOOKUP(Q39,$CD$11:$CD$31,$CC$11:$CC$31)&gt;5,2,IF(LOOKUP(Q39,$CD$11:$CD$31,$CC$11:$CC$31)&gt;2,1,0)))</f>
        <v>0</v>
      </c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8"/>
      <c r="CC41" s="120"/>
      <c r="CD41" s="120"/>
    </row>
    <row r="42" spans="2:82" ht="15" customHeight="1" x14ac:dyDescent="0.35">
      <c r="B42" s="413" t="s">
        <v>63</v>
      </c>
      <c r="C42" s="413"/>
      <c r="D42" s="413"/>
      <c r="E42" s="413"/>
      <c r="F42" s="413"/>
      <c r="G42" s="413"/>
      <c r="H42" s="413"/>
      <c r="I42" s="413"/>
      <c r="J42" s="413"/>
      <c r="L42" s="401">
        <f t="shared" si="32"/>
        <v>0</v>
      </c>
      <c r="M42" s="401"/>
      <c r="N42" s="402"/>
      <c r="O42" s="403"/>
      <c r="P42" s="403"/>
      <c r="Q42" s="404">
        <f t="shared" ref="Q42:Q43" si="35">IF(AD42="",0,N42*AD42)</f>
        <v>0</v>
      </c>
      <c r="R42" s="404"/>
      <c r="S42" s="404"/>
      <c r="U42" s="349"/>
      <c r="V42" s="405"/>
      <c r="W42" s="406">
        <f>IF(Principale!$M$38&lt;6,-2,IF(Principale!$M$38&lt;10,-1,IF(Principale!$M$38&gt;15,2,IF(Principale!$M$38&gt;11,1,0))))</f>
        <v>0</v>
      </c>
      <c r="X42" s="407"/>
      <c r="Y42" s="349"/>
      <c r="Z42" s="405"/>
      <c r="AA42" s="406">
        <f>Principale!$BP$32+Principale!$BR$46</f>
        <v>0</v>
      </c>
      <c r="AB42" s="407"/>
      <c r="AD42" s="408">
        <f t="shared" ref="AD42" si="36">IF(AF42=0,0,AF42*AH42*AJ42*AL42*AN42*AP42)</f>
        <v>0</v>
      </c>
      <c r="AE42" s="408"/>
      <c r="AF42" s="409"/>
      <c r="AG42" s="410"/>
      <c r="AH42" s="409"/>
      <c r="AI42" s="410"/>
      <c r="AJ42" s="409"/>
      <c r="AK42" s="410"/>
      <c r="AL42" s="409"/>
      <c r="AM42" s="410"/>
      <c r="AN42" s="412">
        <f>Principale!$BI$38</f>
        <v>1</v>
      </c>
      <c r="AO42" s="412"/>
      <c r="AP42" s="412">
        <f>IF(Principale!$BI$32&lt;1,Principale!$BI$32+0.1,IF(Principale!$BI$32&gt;1,Principale!$BI$32-0.1,Principale!$BI$32))</f>
        <v>1</v>
      </c>
      <c r="AQ42" s="412"/>
      <c r="AS42" s="411">
        <f t="shared" ref="AS42:AS43" si="37">SUM(AU42:BB42)</f>
        <v>3</v>
      </c>
      <c r="AT42" s="411"/>
      <c r="AU42" s="415">
        <f>IF(Principale!$M$38&lt;9,1,IF(Principale!$M$38&gt;15,5,IF(Principale!$M$38&gt;12,4,IF(Principale!$M$38&gt;10,3,2))))</f>
        <v>2</v>
      </c>
      <c r="AV42" s="415"/>
      <c r="AW42" s="415">
        <f t="shared" ref="AW42" si="38">IF(AJ42&lt;0.8,1,IF(AJ42&gt;1.2,5,IF(AJ42&gt;1,4,IF(AJ42&gt;0.8,3,2))))</f>
        <v>1</v>
      </c>
      <c r="AX42" s="415"/>
      <c r="AY42" s="414"/>
      <c r="AZ42" s="414"/>
      <c r="BA42" s="414"/>
      <c r="BB42" s="414"/>
      <c r="BC42" s="274"/>
      <c r="BD42" s="274"/>
      <c r="BH42" s="64"/>
      <c r="BI42" s="111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8"/>
    </row>
    <row r="43" spans="2:82" ht="15" customHeight="1" x14ac:dyDescent="0.35">
      <c r="B43" s="413" t="s">
        <v>370</v>
      </c>
      <c r="C43" s="413"/>
      <c r="D43" s="413"/>
      <c r="E43" s="413"/>
      <c r="F43" s="413"/>
      <c r="G43" s="413"/>
      <c r="H43" s="413"/>
      <c r="I43" s="413"/>
      <c r="J43" s="413"/>
      <c r="L43" s="401">
        <f t="shared" si="32"/>
        <v>0</v>
      </c>
      <c r="M43" s="401"/>
      <c r="N43" s="402"/>
      <c r="O43" s="403"/>
      <c r="P43" s="403"/>
      <c r="Q43" s="404">
        <f t="shared" si="35"/>
        <v>0</v>
      </c>
      <c r="R43" s="404"/>
      <c r="S43" s="404"/>
      <c r="U43" s="349"/>
      <c r="V43" s="405"/>
      <c r="W43" s="406">
        <f>IF(Principale!$M$38&lt;6,-2,IF(Principale!$M$38&lt;10,-1,IF(Principale!$M$38&gt;15,2,IF(Principale!$M$38&gt;11,1,0))))</f>
        <v>0</v>
      </c>
      <c r="X43" s="407"/>
      <c r="Y43" s="349"/>
      <c r="Z43" s="405"/>
      <c r="AA43" s="406">
        <f>Principale!$BP$32+Principale!$BR$46</f>
        <v>0</v>
      </c>
      <c r="AB43" s="407"/>
      <c r="AD43" s="408">
        <f t="shared" ref="AD43" si="39">IF(AF43=0,0,AF43*AH43*AJ43*AL43*AN43*AP43)</f>
        <v>0</v>
      </c>
      <c r="AE43" s="408"/>
      <c r="AF43" s="409"/>
      <c r="AG43" s="410"/>
      <c r="AH43" s="409"/>
      <c r="AI43" s="410"/>
      <c r="AJ43" s="409"/>
      <c r="AK43" s="410"/>
      <c r="AL43" s="409"/>
      <c r="AM43" s="410"/>
      <c r="AN43" s="412">
        <f>Principale!$BI$32</f>
        <v>1</v>
      </c>
      <c r="AO43" s="412"/>
      <c r="AP43" s="412">
        <f>IF(Principale!$BI$38&lt;1,Principale!$BI$38+0.1,IF(Principale!$BI$38&gt;1,Principale!$BI$38-0.1,Principale!$BI$38))</f>
        <v>1</v>
      </c>
      <c r="AQ43" s="412"/>
      <c r="AS43" s="411">
        <f t="shared" si="37"/>
        <v>3</v>
      </c>
      <c r="AT43" s="411"/>
      <c r="AU43" s="415">
        <f>IF(Principale!$M$38&lt;9,1,IF(Principale!$M$38&gt;15,5,IF(Principale!$M$38&gt;12,4,IF(Principale!$M$38&gt;10,3,2))))</f>
        <v>2</v>
      </c>
      <c r="AV43" s="415"/>
      <c r="AW43" s="415">
        <f t="shared" ref="AW43" si="40">IF(AJ43&lt;0.8,1,IF(AJ43&gt;1.2,5,IF(AJ43&gt;1,4,IF(AJ43&gt;0.8,3,2))))</f>
        <v>1</v>
      </c>
      <c r="AX43" s="415"/>
      <c r="AY43" s="414"/>
      <c r="AZ43" s="414"/>
      <c r="BA43" s="414"/>
      <c r="BB43" s="414"/>
      <c r="BC43" s="274"/>
      <c r="BD43" s="274"/>
      <c r="BH43" s="117"/>
      <c r="BI43" s="111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8"/>
      <c r="CC43" s="116"/>
      <c r="CD43" s="116"/>
    </row>
    <row r="44" spans="2:82" ht="7.5" customHeight="1" x14ac:dyDescent="0.35">
      <c r="L44" s="62"/>
      <c r="M44" s="62"/>
      <c r="N44" s="62"/>
      <c r="O44" s="62"/>
      <c r="P44" s="62"/>
      <c r="Q44" s="63"/>
      <c r="R44" s="63"/>
      <c r="S44" s="63"/>
      <c r="U44" s="65"/>
      <c r="V44" s="65"/>
      <c r="W44" s="66"/>
      <c r="X44" s="66"/>
      <c r="Y44" s="65"/>
      <c r="Z44" s="65"/>
      <c r="AA44" s="66"/>
      <c r="AB44" s="66"/>
      <c r="AD44" s="20"/>
      <c r="AE44" s="20"/>
      <c r="AN44" s="20"/>
      <c r="AO44" s="20"/>
      <c r="AP44" s="20"/>
      <c r="AQ44" s="20"/>
      <c r="AS44" s="20"/>
      <c r="AT44" s="20"/>
      <c r="AU44" s="20"/>
      <c r="AV44" s="20"/>
      <c r="BH44" s="64"/>
      <c r="BI44" s="112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</row>
    <row r="45" spans="2:82" ht="13.5" customHeight="1" x14ac:dyDescent="0.35">
      <c r="B45" s="422" t="s">
        <v>64</v>
      </c>
      <c r="C45" s="422"/>
      <c r="D45" s="422"/>
      <c r="E45" s="422"/>
      <c r="F45" s="422"/>
      <c r="G45" s="422"/>
      <c r="H45" s="422"/>
      <c r="I45" s="422"/>
      <c r="J45" s="422"/>
      <c r="L45" s="418">
        <f>IF(Principale!$E$98=Abilità!B45,2,IF(Principale!$Q$98=Abilità!B45,2,IF(Principale!$AC$98=Abilità!B45,1,IF(Principale!$AO$98=Abilità!B45,1,0))))</f>
        <v>0</v>
      </c>
      <c r="M45" s="419"/>
      <c r="N45" s="420" t="s">
        <v>623</v>
      </c>
      <c r="O45" s="420"/>
      <c r="P45" s="420"/>
      <c r="Q45" s="420"/>
      <c r="R45" s="420"/>
      <c r="S45" s="420"/>
      <c r="U45" s="65"/>
      <c r="V45" s="65"/>
      <c r="W45" s="66"/>
      <c r="X45" s="66"/>
      <c r="Y45" s="65"/>
      <c r="Z45" s="65"/>
      <c r="AA45" s="66"/>
      <c r="AB45" s="66"/>
      <c r="AD45" s="21"/>
      <c r="AE45" s="21"/>
      <c r="AF45" s="159"/>
      <c r="AG45" s="159"/>
      <c r="AH45" s="159"/>
      <c r="AI45" s="159"/>
      <c r="AJ45" s="159"/>
      <c r="AK45" s="159"/>
      <c r="AL45" s="159"/>
      <c r="AM45" s="159"/>
      <c r="AN45" s="21"/>
      <c r="AO45" s="21"/>
      <c r="AP45" s="21"/>
      <c r="AQ45" s="21"/>
      <c r="AS45" s="20"/>
      <c r="AT45" s="20"/>
      <c r="AU45" s="20"/>
      <c r="AV45" s="20"/>
      <c r="BH45" s="64"/>
      <c r="BI45" s="112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</row>
    <row r="46" spans="2:82" ht="15" customHeight="1" x14ac:dyDescent="0.35">
      <c r="B46" s="413" t="s">
        <v>68</v>
      </c>
      <c r="C46" s="413"/>
      <c r="D46" s="413"/>
      <c r="E46" s="413"/>
      <c r="F46" s="413"/>
      <c r="G46" s="413"/>
      <c r="H46" s="413"/>
      <c r="I46" s="413"/>
      <c r="J46" s="413"/>
      <c r="L46" s="401">
        <f>IF(Q46&lt;136,0+SUM(U46:AB46)+$L$45,LOOKUP(Q46,$CD$11:$CD$31,$CC$11:$CC$31)+SUM(U46:AB46)+$L$45)</f>
        <v>0</v>
      </c>
      <c r="M46" s="401"/>
      <c r="N46" s="402"/>
      <c r="O46" s="403"/>
      <c r="P46" s="403"/>
      <c r="Q46" s="404">
        <f>IF(AD46="",0,N46*AD46)</f>
        <v>0</v>
      </c>
      <c r="R46" s="404"/>
      <c r="S46" s="404"/>
      <c r="U46" s="349"/>
      <c r="V46" s="405"/>
      <c r="W46" s="406">
        <f>IF(Principale!$M$34&lt;6,-2,IF(Principale!$M$34&lt;10,-1,IF(Principale!$M$34&gt;15,2,IF(Principale!$M$34&gt;11,1,0))))</f>
        <v>0</v>
      </c>
      <c r="X46" s="407"/>
      <c r="Y46" s="406">
        <f>BI46</f>
        <v>0</v>
      </c>
      <c r="Z46" s="407"/>
      <c r="AA46" s="406">
        <f>Principale!$BP$32+Principale!$BR$46</f>
        <v>0</v>
      </c>
      <c r="AB46" s="407"/>
      <c r="AD46" s="408">
        <f t="shared" ref="AD46" si="41">IF(AF46=0,0,AF46*AH46*AJ46*AL46*AN46*AP46)</f>
        <v>0</v>
      </c>
      <c r="AE46" s="408"/>
      <c r="AF46" s="409"/>
      <c r="AG46" s="410"/>
      <c r="AH46" s="409"/>
      <c r="AI46" s="410"/>
      <c r="AJ46" s="409"/>
      <c r="AK46" s="410"/>
      <c r="AL46" s="409"/>
      <c r="AM46" s="410"/>
      <c r="AN46" s="412">
        <f>Principale!$BI$34</f>
        <v>1</v>
      </c>
      <c r="AO46" s="412"/>
      <c r="AP46" s="412">
        <f>IF(Principale!$BI$36&lt;1,Principale!$BI$36+0.1,IF(Principale!$BI$36&gt;1,Principale!$BI$36-0.1,Principale!$BI$36))</f>
        <v>1</v>
      </c>
      <c r="AQ46" s="412"/>
      <c r="AS46" s="411">
        <f>SUM(AU46:BB46)</f>
        <v>3</v>
      </c>
      <c r="AT46" s="411"/>
      <c r="AU46" s="416">
        <f>IF(Principale!$M$34&lt;9,1,IF(Principale!$M$34&gt;15,5,IF(Principale!$M$34&gt;12,4,IF(Principale!$M$34&gt;10,3,2))))</f>
        <v>2</v>
      </c>
      <c r="AV46" s="417"/>
      <c r="AW46" s="415">
        <f t="shared" ref="AW46" si="42">IF(AJ46&lt;0.8,1,IF(AJ46&gt;1.2,5,IF(AJ46&gt;1,4,IF(AJ46&gt;0.8,3,2))))</f>
        <v>1</v>
      </c>
      <c r="AX46" s="415"/>
      <c r="AY46" s="414"/>
      <c r="AZ46" s="414"/>
      <c r="BA46" s="414"/>
      <c r="BB46" s="414"/>
      <c r="BC46" s="274"/>
      <c r="BD46" s="274"/>
      <c r="BH46" s="123"/>
      <c r="BI46" s="111">
        <f>IF(SUM(BJ46:CA46)&gt;2,2,SUM(BJ46:CA46))</f>
        <v>0</v>
      </c>
      <c r="BJ46" s="57">
        <f>IF(Q47&lt;136,0,IF(LOOKUP(Q47,$CD$11:$CD$31,$CC$11:$CC$31)&gt;5,2,IF(LOOKUP(Q47,$CD$11:$CD$31,$CC$11:$CC$31)&gt;2,1,0)))</f>
        <v>0</v>
      </c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8"/>
      <c r="CC46" s="120"/>
      <c r="CD46" s="120"/>
    </row>
    <row r="47" spans="2:82" ht="15" customHeight="1" x14ac:dyDescent="0.35">
      <c r="B47" s="413" t="s">
        <v>65</v>
      </c>
      <c r="C47" s="413"/>
      <c r="D47" s="413"/>
      <c r="E47" s="413"/>
      <c r="F47" s="413"/>
      <c r="G47" s="413"/>
      <c r="H47" s="413"/>
      <c r="I47" s="413"/>
      <c r="J47" s="413"/>
      <c r="L47" s="401">
        <f t="shared" ref="L47:L49" si="43">IF(Q47&lt;136,0+SUM(U47:AB47)+$L$45,LOOKUP(Q47,$CD$11:$CD$31,$CC$11:$CC$31)+SUM(U47:AB47)+$L$45)</f>
        <v>0</v>
      </c>
      <c r="M47" s="401"/>
      <c r="N47" s="402"/>
      <c r="O47" s="403"/>
      <c r="P47" s="403"/>
      <c r="Q47" s="404">
        <f>IF(AD47="",0,N47*AD47)</f>
        <v>0</v>
      </c>
      <c r="R47" s="404"/>
      <c r="S47" s="404"/>
      <c r="U47" s="349"/>
      <c r="V47" s="405"/>
      <c r="W47" s="406">
        <f>IF(Principale!$M$32&lt;6,-2,IF(Principale!$M$32&lt;10,-1,IF(Principale!$M$32&gt;15,2,IF(Principale!$M$32&gt;11,1,0))))</f>
        <v>0</v>
      </c>
      <c r="X47" s="407"/>
      <c r="Y47" s="406">
        <f>BI47</f>
        <v>0</v>
      </c>
      <c r="Z47" s="407"/>
      <c r="AA47" s="406">
        <f>Principale!$BP$32+Principale!$BR$46</f>
        <v>0</v>
      </c>
      <c r="AB47" s="407"/>
      <c r="AD47" s="408">
        <f>IF(AF47=0,0,AF47*AH47*AJ47*AL47*AN47*AP47)</f>
        <v>0</v>
      </c>
      <c r="AE47" s="408"/>
      <c r="AF47" s="409"/>
      <c r="AG47" s="410"/>
      <c r="AH47" s="409"/>
      <c r="AI47" s="410"/>
      <c r="AJ47" s="409"/>
      <c r="AK47" s="410"/>
      <c r="AL47" s="409"/>
      <c r="AM47" s="410"/>
      <c r="AN47" s="412">
        <f>Principale!$BI$32</f>
        <v>1</v>
      </c>
      <c r="AO47" s="412"/>
      <c r="AP47" s="412">
        <f>IF(Principale!$BI$38&lt;1,Principale!$BI$38+0.1,IF(Principale!$BI$38&gt;1,Principale!$BI$38-0.1,Principale!$BI$38))</f>
        <v>1</v>
      </c>
      <c r="AQ47" s="412"/>
      <c r="AS47" s="411">
        <f>SUM(AU47:BB47)</f>
        <v>3</v>
      </c>
      <c r="AT47" s="411"/>
      <c r="AU47" s="415">
        <f>IF(Principale!$M$32&lt;9,1,IF(Principale!$M$32&gt;15,5,IF(Principale!$M$32&gt;12,4,IF(Principale!$M$32&gt;10,3,2))))</f>
        <v>2</v>
      </c>
      <c r="AV47" s="415"/>
      <c r="AW47" s="415">
        <f>IF(AJ47&lt;0.8,1,IF(AJ47&gt;1.2,5,IF(AJ47&gt;1,4,IF(AJ47&gt;0.8,3,2))))</f>
        <v>1</v>
      </c>
      <c r="AX47" s="415"/>
      <c r="AY47" s="414"/>
      <c r="AZ47" s="414"/>
      <c r="BA47" s="414"/>
      <c r="BB47" s="414"/>
      <c r="BC47" s="274"/>
      <c r="BD47" s="274"/>
      <c r="BH47" s="123"/>
      <c r="BI47" s="111">
        <f>IF(SUM(BJ47:CA47)&gt;2,2,SUM(BJ47:CA47))</f>
        <v>0</v>
      </c>
      <c r="BJ47" s="57">
        <f>IF(Q46&lt;136,0,IF(LOOKUP(Q46,$CD$11:$CD$31,$CC$11:$CC$31)&gt;5,2,IF(LOOKUP(Q46,$CD$11:$CD$31,$CC$11:$CC$31)&gt;2,1,0)))</f>
        <v>0</v>
      </c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8"/>
      <c r="CC47" s="120"/>
      <c r="CD47" s="120"/>
    </row>
    <row r="48" spans="2:82" ht="15" customHeight="1" x14ac:dyDescent="0.35">
      <c r="B48" s="413" t="s">
        <v>66</v>
      </c>
      <c r="C48" s="413"/>
      <c r="D48" s="413"/>
      <c r="E48" s="413"/>
      <c r="F48" s="413"/>
      <c r="G48" s="413"/>
      <c r="H48" s="413"/>
      <c r="I48" s="413"/>
      <c r="J48" s="413"/>
      <c r="L48" s="401">
        <f t="shared" si="43"/>
        <v>0</v>
      </c>
      <c r="M48" s="401"/>
      <c r="N48" s="402"/>
      <c r="O48" s="403"/>
      <c r="P48" s="403"/>
      <c r="Q48" s="404">
        <f>IF(AD48="",0,N48*AD48)</f>
        <v>0</v>
      </c>
      <c r="R48" s="404"/>
      <c r="S48" s="404"/>
      <c r="U48" s="349"/>
      <c r="V48" s="405"/>
      <c r="W48" s="406">
        <f>IF(Principale!$M$32&lt;6,-2,IF(Principale!$M$32&lt;10,-1,IF(Principale!$M$32&gt;15,2,IF(Principale!$M$32&gt;11,1,0))))</f>
        <v>0</v>
      </c>
      <c r="X48" s="407"/>
      <c r="Y48" s="406">
        <f>BI48</f>
        <v>0</v>
      </c>
      <c r="Z48" s="407"/>
      <c r="AA48" s="406">
        <f>Principale!$BP$32+Principale!$BR$46</f>
        <v>0</v>
      </c>
      <c r="AB48" s="407"/>
      <c r="AD48" s="408">
        <f t="shared" ref="AD48:AD49" si="44">IF(AF48=0,0,AF48*AH48*AJ48*AL48*AN48*AP48)</f>
        <v>0</v>
      </c>
      <c r="AE48" s="408"/>
      <c r="AF48" s="409"/>
      <c r="AG48" s="410"/>
      <c r="AH48" s="409"/>
      <c r="AI48" s="410"/>
      <c r="AJ48" s="409"/>
      <c r="AK48" s="410"/>
      <c r="AL48" s="409"/>
      <c r="AM48" s="410"/>
      <c r="AN48" s="412">
        <f>Principale!$BI$32</f>
        <v>1</v>
      </c>
      <c r="AO48" s="412"/>
      <c r="AP48" s="412">
        <f>IF(Principale!$BI$38&lt;1,Principale!$BI$38+0.1,IF(Principale!$BI$38&gt;1,Principale!$BI$38-0.1,Principale!$BI$38))</f>
        <v>1</v>
      </c>
      <c r="AQ48" s="412"/>
      <c r="AS48" s="411">
        <f>SUM(AU48:BB48)</f>
        <v>3</v>
      </c>
      <c r="AT48" s="411"/>
      <c r="AU48" s="415">
        <f>IF(Principale!$M$32&lt;9,1,IF(Principale!$M$32&gt;15,5,IF(Principale!$M$32&gt;12,4,IF(Principale!$M$32&gt;10,3,2))))</f>
        <v>2</v>
      </c>
      <c r="AV48" s="415"/>
      <c r="AW48" s="415">
        <f>IF(AJ48&lt;0.8,1,IF(AJ48&gt;1.2,5,IF(AJ48&gt;1,4,IF(AJ48&gt;0.8,3,2))))</f>
        <v>1</v>
      </c>
      <c r="AX48" s="415"/>
      <c r="AY48" s="414"/>
      <c r="AZ48" s="414"/>
      <c r="BA48" s="414"/>
      <c r="BB48" s="414"/>
      <c r="BC48" s="274"/>
      <c r="BD48" s="274"/>
      <c r="BH48" s="64"/>
      <c r="BI48" s="111">
        <f>IF(SUM(BJ48:CA48)&gt;2,2,SUM(BJ48:CA48))</f>
        <v>0</v>
      </c>
      <c r="BJ48" s="57">
        <f>IF(Q49&lt;136,0,IF(LOOKUP(Q49,$CD$11:$CD$31,$CC$11:$CC$31)&gt;5,2,IF(LOOKUP(Q49,$CD$11:$CD$31,$CC$11:$CC$31)&gt;2,1,0)))</f>
        <v>0</v>
      </c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8"/>
    </row>
    <row r="49" spans="2:82" ht="15" customHeight="1" x14ac:dyDescent="0.35">
      <c r="B49" s="413" t="s">
        <v>67</v>
      </c>
      <c r="C49" s="413"/>
      <c r="D49" s="413"/>
      <c r="E49" s="413"/>
      <c r="F49" s="413"/>
      <c r="G49" s="413"/>
      <c r="H49" s="413"/>
      <c r="I49" s="413"/>
      <c r="J49" s="413"/>
      <c r="L49" s="401">
        <f t="shared" si="43"/>
        <v>0</v>
      </c>
      <c r="M49" s="401"/>
      <c r="N49" s="402"/>
      <c r="O49" s="403"/>
      <c r="P49" s="403"/>
      <c r="Q49" s="404">
        <f>IF(AD49="",0,N49*AD49)</f>
        <v>0</v>
      </c>
      <c r="R49" s="404"/>
      <c r="S49" s="404"/>
      <c r="U49" s="349"/>
      <c r="V49" s="405"/>
      <c r="W49" s="406">
        <f>IF(Principale!$M$32&lt;6,-2,IF(Principale!$M$32&lt;10,-1,IF(Principale!$M$32&gt;15,2,IF(Principale!$M$32&gt;11,1,0))))</f>
        <v>0</v>
      </c>
      <c r="X49" s="407"/>
      <c r="Y49" s="406">
        <f>BI49</f>
        <v>0</v>
      </c>
      <c r="Z49" s="407"/>
      <c r="AA49" s="406">
        <f>Principale!$BP$32+Principale!$BR$46</f>
        <v>0</v>
      </c>
      <c r="AB49" s="407"/>
      <c r="AD49" s="408">
        <f t="shared" si="44"/>
        <v>0</v>
      </c>
      <c r="AE49" s="408"/>
      <c r="AF49" s="409"/>
      <c r="AG49" s="410"/>
      <c r="AH49" s="409"/>
      <c r="AI49" s="410"/>
      <c r="AJ49" s="409"/>
      <c r="AK49" s="410"/>
      <c r="AL49" s="409"/>
      <c r="AM49" s="410"/>
      <c r="AN49" s="412">
        <f>Principale!$BI$32</f>
        <v>1</v>
      </c>
      <c r="AO49" s="412"/>
      <c r="AP49" s="412">
        <f>IF(Principale!$BI$38&lt;1,Principale!$BI$38+0.1,IF(Principale!$BI$38&gt;1,Principale!$BI$38-0.1,Principale!$BI$38))</f>
        <v>1</v>
      </c>
      <c r="AQ49" s="412"/>
      <c r="AS49" s="411">
        <f>SUM(AU49:BB49)</f>
        <v>3</v>
      </c>
      <c r="AT49" s="411"/>
      <c r="AU49" s="415">
        <f>IF(Principale!$M$32&lt;9,1,IF(Principale!$M$32&gt;15,5,IF(Principale!$M$32&gt;12,4,IF(Principale!$M$32&gt;10,3,2))))</f>
        <v>2</v>
      </c>
      <c r="AV49" s="415"/>
      <c r="AW49" s="415">
        <f t="shared" ref="AW49" si="45">IF(AJ49&lt;0.8,1,IF(AJ49&gt;1.2,5,IF(AJ49&gt;1,4,IF(AJ49&gt;0.8,3,2))))</f>
        <v>1</v>
      </c>
      <c r="AX49" s="415"/>
      <c r="AY49" s="414"/>
      <c r="AZ49" s="414"/>
      <c r="BA49" s="414"/>
      <c r="BB49" s="414"/>
      <c r="BC49" s="274"/>
      <c r="BD49" s="274"/>
      <c r="BH49" s="64"/>
      <c r="BI49" s="111">
        <f>IF(SUM(BJ49:CA49)&gt;2,2,SUM(BJ49:CA49))</f>
        <v>0</v>
      </c>
      <c r="BJ49" s="57">
        <f>IF(Q48&lt;136,0,IF(LOOKUP(Q48,$CD$11:$CD$31,$CC$11:$CC$31)&gt;5,2,IF(LOOKUP(Q48,$CD$11:$CD$31,$CC$11:$CC$31)&gt;2,1,0)))</f>
        <v>0</v>
      </c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8"/>
    </row>
    <row r="50" spans="2:82" ht="7.5" customHeight="1" x14ac:dyDescent="0.35">
      <c r="L50" s="62"/>
      <c r="M50" s="62"/>
      <c r="N50" s="62"/>
      <c r="O50" s="62"/>
      <c r="P50" s="62"/>
      <c r="Q50" s="63"/>
      <c r="R50" s="63"/>
      <c r="S50" s="63"/>
      <c r="U50" s="65"/>
      <c r="V50" s="65"/>
      <c r="W50" s="66"/>
      <c r="X50" s="66"/>
      <c r="Y50" s="65"/>
      <c r="Z50" s="65"/>
      <c r="AA50" s="66"/>
      <c r="AB50" s="66"/>
      <c r="AD50" s="20"/>
      <c r="AE50" s="20"/>
      <c r="AN50" s="20"/>
      <c r="AO50" s="20"/>
      <c r="AP50" s="20"/>
      <c r="AQ50" s="20"/>
      <c r="AS50" s="20"/>
      <c r="AT50" s="20"/>
      <c r="AU50" s="20"/>
      <c r="AV50" s="20"/>
      <c r="BH50" s="64"/>
      <c r="BI50" s="112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</row>
    <row r="51" spans="2:82" ht="13.5" customHeight="1" x14ac:dyDescent="0.35">
      <c r="B51" s="422" t="s">
        <v>69</v>
      </c>
      <c r="C51" s="422"/>
      <c r="D51" s="422"/>
      <c r="E51" s="422"/>
      <c r="F51" s="422"/>
      <c r="G51" s="422"/>
      <c r="H51" s="422"/>
      <c r="I51" s="422"/>
      <c r="J51" s="422"/>
      <c r="L51" s="418">
        <f>IF(Principale!$E$98=Abilità!B51,2,IF(Principale!$Q$98=Abilità!B51,2,IF(Principale!$AC$98=Abilità!B51,1,IF(Principale!$AO$98=Abilità!B51,1,0))))</f>
        <v>0</v>
      </c>
      <c r="M51" s="419"/>
      <c r="N51" s="420" t="s">
        <v>623</v>
      </c>
      <c r="O51" s="420"/>
      <c r="P51" s="420"/>
      <c r="Q51" s="420"/>
      <c r="R51" s="420"/>
      <c r="S51" s="420"/>
      <c r="U51" s="65"/>
      <c r="V51" s="65"/>
      <c r="W51" s="66"/>
      <c r="X51" s="66"/>
      <c r="Y51" s="65"/>
      <c r="Z51" s="65"/>
      <c r="AA51" s="66"/>
      <c r="AB51" s="66"/>
      <c r="AD51" s="21"/>
      <c r="AE51" s="21"/>
      <c r="AF51" s="159"/>
      <c r="AG51" s="159"/>
      <c r="AH51" s="159"/>
      <c r="AI51" s="159"/>
      <c r="AJ51" s="159"/>
      <c r="AK51" s="159"/>
      <c r="AL51" s="159"/>
      <c r="AM51" s="159"/>
      <c r="AN51" s="21"/>
      <c r="AO51" s="21"/>
      <c r="AP51" s="21"/>
      <c r="AQ51" s="21"/>
      <c r="AS51" s="20"/>
      <c r="AT51" s="20"/>
      <c r="AU51" s="20"/>
      <c r="AV51" s="20"/>
      <c r="BH51" s="64"/>
      <c r="BI51" s="112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</row>
    <row r="52" spans="2:82" ht="15" customHeight="1" x14ac:dyDescent="0.35">
      <c r="B52" s="413" t="s">
        <v>70</v>
      </c>
      <c r="C52" s="413"/>
      <c r="D52" s="413"/>
      <c r="E52" s="413"/>
      <c r="F52" s="413"/>
      <c r="G52" s="413"/>
      <c r="H52" s="413"/>
      <c r="I52" s="413"/>
      <c r="J52" s="413"/>
      <c r="L52" s="401">
        <f>IF(Q52&lt;136,0+SUM(U52:AB52)+$L$51,LOOKUP(Q52,$CD$11:$CD$31,$CC$11:$CC$31)+SUM(U52:AB52)+$L$51)</f>
        <v>0</v>
      </c>
      <c r="M52" s="401"/>
      <c r="N52" s="402"/>
      <c r="O52" s="403"/>
      <c r="P52" s="403"/>
      <c r="Q52" s="404">
        <f>IF(AD52="",0,N52*AD52)</f>
        <v>0</v>
      </c>
      <c r="R52" s="404"/>
      <c r="S52" s="404"/>
      <c r="U52" s="349"/>
      <c r="V52" s="405"/>
      <c r="W52" s="406">
        <f>IF(Principale!$M$32&lt;6,-2,IF(Principale!$M$32&lt;10,-1,IF(Principale!$M$32&gt;15,2,IF(Principale!$M$32&gt;11,1,0))))</f>
        <v>0</v>
      </c>
      <c r="X52" s="407"/>
      <c r="Y52" s="406">
        <f>BI52</f>
        <v>0</v>
      </c>
      <c r="Z52" s="407"/>
      <c r="AA52" s="406">
        <f>Principale!$BP$32+Principale!$BR$46</f>
        <v>0</v>
      </c>
      <c r="AB52" s="407"/>
      <c r="AD52" s="408">
        <f>IF(AF52=0,0,AF52*AH52*AJ52*AL52*AN52*AP52)</f>
        <v>0</v>
      </c>
      <c r="AE52" s="408"/>
      <c r="AF52" s="409"/>
      <c r="AG52" s="410"/>
      <c r="AH52" s="409"/>
      <c r="AI52" s="410"/>
      <c r="AJ52" s="409"/>
      <c r="AK52" s="410"/>
      <c r="AL52" s="409"/>
      <c r="AM52" s="410"/>
      <c r="AN52" s="412">
        <f>Principale!$BI$32</f>
        <v>1</v>
      </c>
      <c r="AO52" s="412"/>
      <c r="AP52" s="412">
        <f>IF(Principale!$BI$38&lt;1,Principale!$BI$38+0.1,IF(Principale!$BI$38&gt;1,Principale!$BI$38-0.1,Principale!$BI$38))</f>
        <v>1</v>
      </c>
      <c r="AQ52" s="412"/>
      <c r="AS52" s="411">
        <f>SUM(AU52:BB52)</f>
        <v>3</v>
      </c>
      <c r="AT52" s="411"/>
      <c r="AU52" s="415">
        <f>IF(Principale!$M$32&lt;9,1,IF(Principale!$M$32&gt;15,5,IF(Principale!$M$32&gt;12,4,IF(Principale!$M$32&gt;10,3,2))))</f>
        <v>2</v>
      </c>
      <c r="AV52" s="415"/>
      <c r="AW52" s="415">
        <f>IF(AJ52&lt;0.8,1,IF(AJ52&gt;1.2,5,IF(AJ52&gt;1,4,IF(AJ52&gt;0.8,3,2))))</f>
        <v>1</v>
      </c>
      <c r="AX52" s="415"/>
      <c r="AY52" s="414"/>
      <c r="AZ52" s="414"/>
      <c r="BA52" s="414"/>
      <c r="BB52" s="414"/>
      <c r="BC52" s="274"/>
      <c r="BD52" s="274"/>
      <c r="BH52" s="64"/>
      <c r="BI52" s="111">
        <f>IF(SUM(BJ52:CA52)&gt;2,2,SUM(BJ52:CA52))</f>
        <v>0</v>
      </c>
      <c r="BJ52" s="57">
        <f>IF(Q53&lt;136,0,IF(LOOKUP(Q53,$CD$11:$CD$31,$CC$11:$CC$31)&gt;5,2,IF(LOOKUP(Q53,$CD$11:$CD$31,$CC$11:$CC$31)&gt;2,1,0)))</f>
        <v>0</v>
      </c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8"/>
    </row>
    <row r="53" spans="2:82" ht="15" customHeight="1" x14ac:dyDescent="0.35">
      <c r="B53" s="413" t="s">
        <v>71</v>
      </c>
      <c r="C53" s="413"/>
      <c r="D53" s="413"/>
      <c r="E53" s="413"/>
      <c r="F53" s="413"/>
      <c r="G53" s="413"/>
      <c r="H53" s="413"/>
      <c r="I53" s="413"/>
      <c r="J53" s="413"/>
      <c r="L53" s="401">
        <f>IF(Q53&lt;136,0+SUM(U53:AB53)+$L$51,LOOKUP(Q53,$CD$11:$CD$31,$CC$11:$CC$31)+SUM(U53:AB53)+$L$51)</f>
        <v>0</v>
      </c>
      <c r="M53" s="401"/>
      <c r="N53" s="402"/>
      <c r="O53" s="403"/>
      <c r="P53" s="403"/>
      <c r="Q53" s="404">
        <f>IF(AD53="",0,N53*AD53)</f>
        <v>0</v>
      </c>
      <c r="R53" s="404"/>
      <c r="S53" s="404"/>
      <c r="U53" s="349"/>
      <c r="V53" s="405"/>
      <c r="W53" s="406">
        <f>IF(Principale!$M$32&lt;6,-2,IF(Principale!$M$32&lt;10,-1,IF(Principale!$M$32&gt;15,2,IF(Principale!$M$32&gt;11,1,0))))</f>
        <v>0</v>
      </c>
      <c r="X53" s="407"/>
      <c r="Y53" s="406">
        <f>BI53</f>
        <v>0</v>
      </c>
      <c r="Z53" s="407"/>
      <c r="AA53" s="406">
        <f>Principale!$BP$32+Principale!$BR$46</f>
        <v>0</v>
      </c>
      <c r="AB53" s="407"/>
      <c r="AD53" s="408">
        <f>IF(AF53=0,0,AF53*AH53*AJ53*AL53*AN53*AP53)</f>
        <v>0</v>
      </c>
      <c r="AE53" s="408"/>
      <c r="AF53" s="409"/>
      <c r="AG53" s="410"/>
      <c r="AH53" s="409"/>
      <c r="AI53" s="410"/>
      <c r="AJ53" s="409"/>
      <c r="AK53" s="410"/>
      <c r="AL53" s="409"/>
      <c r="AM53" s="410"/>
      <c r="AN53" s="412">
        <f>Principale!$BI$32</f>
        <v>1</v>
      </c>
      <c r="AO53" s="412"/>
      <c r="AP53" s="412">
        <f>IF(Principale!$BI$38&lt;1,Principale!$BI$38+0.1,IF(Principale!$BI$38&gt;1,Principale!$BI$38-0.1,Principale!$BI$38))</f>
        <v>1</v>
      </c>
      <c r="AQ53" s="412"/>
      <c r="AS53" s="411">
        <f>SUM(AU53:BB53)</f>
        <v>3</v>
      </c>
      <c r="AT53" s="411"/>
      <c r="AU53" s="415">
        <f>IF(Principale!$M$32&lt;9,1,IF(Principale!$M$32&gt;15,5,IF(Principale!$M$32&gt;12,4,IF(Principale!$M$32&gt;10,3,2))))</f>
        <v>2</v>
      </c>
      <c r="AV53" s="415"/>
      <c r="AW53" s="415">
        <f t="shared" ref="AW53" si="46">IF(AJ53&lt;0.8,1,IF(AJ53&gt;1.2,5,IF(AJ53&gt;1,4,IF(AJ53&gt;0.8,3,2))))</f>
        <v>1</v>
      </c>
      <c r="AX53" s="415"/>
      <c r="AY53" s="414"/>
      <c r="AZ53" s="414"/>
      <c r="BA53" s="414"/>
      <c r="BB53" s="414"/>
      <c r="BC53" s="274"/>
      <c r="BD53" s="274"/>
      <c r="BH53" s="64"/>
      <c r="BI53" s="111">
        <f>IF(SUM(BJ53:CA53)&gt;2,2,SUM(BJ53:CA53))</f>
        <v>0</v>
      </c>
      <c r="BJ53" s="57">
        <f>IF(Q52&lt;136,0,IF(LOOKUP(Q52,$CD$11:$CD$31,$CC$11:$CC$31)&gt;5,2,IF(LOOKUP(Q52,$CD$11:$CD$31,$CC$11:$CC$31)&gt;2,1,0)))</f>
        <v>0</v>
      </c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8"/>
    </row>
    <row r="54" spans="2:82" ht="7.5" customHeight="1" x14ac:dyDescent="0.35">
      <c r="L54" s="62"/>
      <c r="M54" s="62"/>
      <c r="N54" s="62"/>
      <c r="O54" s="62"/>
      <c r="P54" s="62"/>
      <c r="Q54" s="63"/>
      <c r="R54" s="63"/>
      <c r="S54" s="63"/>
      <c r="U54" s="65"/>
      <c r="V54" s="65"/>
      <c r="W54" s="66"/>
      <c r="X54" s="66"/>
      <c r="Y54" s="65"/>
      <c r="Z54" s="65"/>
      <c r="AA54" s="66"/>
      <c r="AB54" s="66"/>
      <c r="AD54" s="20"/>
      <c r="AE54" s="20"/>
      <c r="AN54" s="20"/>
      <c r="AO54" s="20"/>
      <c r="AP54" s="20"/>
      <c r="AQ54" s="20"/>
      <c r="AS54" s="20"/>
      <c r="AT54" s="20"/>
      <c r="AU54" s="20"/>
      <c r="AV54" s="20"/>
      <c r="BH54" s="64"/>
      <c r="BI54" s="112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</row>
    <row r="55" spans="2:82" ht="13.5" customHeight="1" x14ac:dyDescent="0.35">
      <c r="B55" s="422" t="s">
        <v>72</v>
      </c>
      <c r="C55" s="422"/>
      <c r="D55" s="422"/>
      <c r="E55" s="422"/>
      <c r="F55" s="422"/>
      <c r="G55" s="422"/>
      <c r="H55" s="422"/>
      <c r="I55" s="422"/>
      <c r="J55" s="422"/>
      <c r="L55" s="418">
        <f>IF(Principale!$E$98=Abilità!B55,2,IF(Principale!$Q$98=Abilità!B55,2,IF(Principale!$AC$98=Abilità!B55,1,IF(Principale!$AO$98=Abilità!B55,1,0))))</f>
        <v>0</v>
      </c>
      <c r="M55" s="419"/>
      <c r="N55" s="420" t="s">
        <v>623</v>
      </c>
      <c r="O55" s="420"/>
      <c r="P55" s="420"/>
      <c r="Q55" s="420"/>
      <c r="R55" s="420"/>
      <c r="S55" s="420"/>
      <c r="U55" s="65"/>
      <c r="V55" s="65"/>
      <c r="W55" s="66"/>
      <c r="X55" s="66"/>
      <c r="Y55" s="65"/>
      <c r="Z55" s="65"/>
      <c r="AA55" s="66"/>
      <c r="AB55" s="66"/>
      <c r="AD55" s="21"/>
      <c r="AE55" s="21"/>
      <c r="AF55" s="159"/>
      <c r="AG55" s="159"/>
      <c r="AH55" s="159"/>
      <c r="AI55" s="159"/>
      <c r="AJ55" s="159"/>
      <c r="AK55" s="159"/>
      <c r="AL55" s="159"/>
      <c r="AM55" s="159"/>
      <c r="AN55" s="21"/>
      <c r="AO55" s="21"/>
      <c r="AP55" s="21"/>
      <c r="AQ55" s="21"/>
      <c r="AS55" s="20"/>
      <c r="AT55" s="20"/>
      <c r="AU55" s="20"/>
      <c r="AV55" s="20"/>
      <c r="BH55" s="64"/>
      <c r="BI55" s="112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</row>
    <row r="56" spans="2:82" ht="15" customHeight="1" x14ac:dyDescent="0.35">
      <c r="B56" s="413" t="s">
        <v>76</v>
      </c>
      <c r="C56" s="413"/>
      <c r="D56" s="413"/>
      <c r="E56" s="413"/>
      <c r="F56" s="413"/>
      <c r="G56" s="413"/>
      <c r="H56" s="413"/>
      <c r="I56" s="413"/>
      <c r="J56" s="413"/>
      <c r="L56" s="401">
        <f>IF(Q56&lt;136,0+SUM(U56:AB56)+$L$55,LOOKUP(Q56,$CD$11:$CD$31,$CC$11:$CC$31)+SUM(U56:AB56)+$L$55)</f>
        <v>0</v>
      </c>
      <c r="M56" s="401"/>
      <c r="N56" s="402"/>
      <c r="O56" s="403"/>
      <c r="P56" s="403"/>
      <c r="Q56" s="404">
        <f t="shared" ref="Q56:Q58" si="47">IF(AD56="",0,N56*AD56)</f>
        <v>0</v>
      </c>
      <c r="R56" s="404"/>
      <c r="S56" s="404"/>
      <c r="U56" s="349"/>
      <c r="V56" s="405"/>
      <c r="W56" s="406">
        <f>IF(Principale!$M$38&lt;6,-2,IF(Principale!$M$38&lt;10,-1,IF(Principale!$M$38&gt;15,2,IF(Principale!$M$38&gt;11,1,0))))</f>
        <v>0</v>
      </c>
      <c r="X56" s="407"/>
      <c r="Y56" s="406">
        <f t="shared" ref="Y56:Y61" si="48">BI56</f>
        <v>0</v>
      </c>
      <c r="Z56" s="407"/>
      <c r="AA56" s="406">
        <f>Principale!$BP$32</f>
        <v>0</v>
      </c>
      <c r="AB56" s="407"/>
      <c r="AD56" s="408">
        <f t="shared" ref="AD56:AD58" si="49">IF(AF56=0,0,AF56*AH56*AJ56*AL56*AN56*AP56)</f>
        <v>0</v>
      </c>
      <c r="AE56" s="408"/>
      <c r="AF56" s="409"/>
      <c r="AG56" s="410"/>
      <c r="AH56" s="409"/>
      <c r="AI56" s="410"/>
      <c r="AJ56" s="409"/>
      <c r="AK56" s="410"/>
      <c r="AL56" s="409"/>
      <c r="AM56" s="410"/>
      <c r="AN56" s="412">
        <f>Principale!$BI$38</f>
        <v>1</v>
      </c>
      <c r="AO56" s="412"/>
      <c r="AP56" s="412">
        <f>IF(Principale!$BI$42&lt;1,Principale!$BI$42+0.1,IF(Principale!$BI$42&gt;1,Principale!$BI$42-0.1,Principale!$BI$42))</f>
        <v>1</v>
      </c>
      <c r="AQ56" s="412"/>
      <c r="AS56" s="411">
        <f t="shared" ref="AS56:AS58" si="50">SUM(AU56:BB56)</f>
        <v>3</v>
      </c>
      <c r="AT56" s="411"/>
      <c r="AU56" s="415">
        <f>IF(Principale!$M$38&lt;9,1,IF(Principale!$M$38&gt;15,5,IF(Principale!$M$38&gt;12,4,IF(Principale!$M$38&gt;10,3,2))))</f>
        <v>2</v>
      </c>
      <c r="AV56" s="415"/>
      <c r="AW56" s="415">
        <f>IF(AJ56&lt;0.8,1,IF(AJ56&gt;1.2,5,IF(AJ56&gt;1,4,IF(AJ56&gt;0.8,3,2))))</f>
        <v>1</v>
      </c>
      <c r="AX56" s="415"/>
      <c r="AY56" s="414"/>
      <c r="AZ56" s="414"/>
      <c r="BA56" s="414"/>
      <c r="BB56" s="414"/>
      <c r="BC56" s="274"/>
      <c r="BD56" s="274"/>
      <c r="BH56" s="123"/>
      <c r="BI56" s="128">
        <f t="shared" ref="BI56:BI61" si="51">IF(SUM(BJ56:CA56)&gt;2,2,SUM(BJ56:CA56))</f>
        <v>0</v>
      </c>
      <c r="BJ56" s="57">
        <f>IF(Q108&lt;136,0,IF(LOOKUP(Q108,$CD$11:$CD$31,$CC$11:$CC$31)&gt;5,2,IF(LOOKUP(Q108,$CD$11:$CD$31,$CC$11:$CC$31)&gt;2,1,0)))</f>
        <v>0</v>
      </c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8"/>
      <c r="CC56" s="120"/>
      <c r="CD56" s="120"/>
    </row>
    <row r="57" spans="2:82" ht="15" customHeight="1" x14ac:dyDescent="0.35">
      <c r="B57" s="413" t="s">
        <v>75</v>
      </c>
      <c r="C57" s="413"/>
      <c r="D57" s="413"/>
      <c r="E57" s="413"/>
      <c r="F57" s="413"/>
      <c r="G57" s="413"/>
      <c r="H57" s="413"/>
      <c r="I57" s="413"/>
      <c r="J57" s="413"/>
      <c r="L57" s="401">
        <f t="shared" ref="L57:L64" si="52">IF(Q57&lt;136,0+SUM(U57:AB57)+$L$55,LOOKUP(Q57,$CD$11:$CD$31,$CC$11:$CC$31)+SUM(U57:AB57)+$L$55)</f>
        <v>0</v>
      </c>
      <c r="M57" s="401"/>
      <c r="N57" s="402"/>
      <c r="O57" s="403"/>
      <c r="P57" s="403"/>
      <c r="Q57" s="404">
        <f t="shared" si="47"/>
        <v>0</v>
      </c>
      <c r="R57" s="404"/>
      <c r="S57" s="404"/>
      <c r="U57" s="349"/>
      <c r="V57" s="405"/>
      <c r="W57" s="406">
        <f>IF(Principale!$M$38&lt;6,-2,IF(Principale!$M$38&lt;10,-1,IF(Principale!$M$38&gt;15,2,IF(Principale!$M$38&gt;11,1,0))))</f>
        <v>0</v>
      </c>
      <c r="X57" s="407"/>
      <c r="Y57" s="406">
        <f t="shared" si="48"/>
        <v>0</v>
      </c>
      <c r="Z57" s="407"/>
      <c r="AA57" s="406">
        <f>Principale!$BP$32</f>
        <v>0</v>
      </c>
      <c r="AB57" s="407"/>
      <c r="AD57" s="408">
        <f t="shared" si="49"/>
        <v>0</v>
      </c>
      <c r="AE57" s="408"/>
      <c r="AF57" s="409"/>
      <c r="AG57" s="410"/>
      <c r="AH57" s="409"/>
      <c r="AI57" s="410"/>
      <c r="AJ57" s="409"/>
      <c r="AK57" s="410"/>
      <c r="AL57" s="409"/>
      <c r="AM57" s="410"/>
      <c r="AN57" s="412">
        <f>Principale!$BI$38</f>
        <v>1</v>
      </c>
      <c r="AO57" s="412"/>
      <c r="AP57" s="412">
        <f>IF(Principale!$BI$42&lt;1,Principale!$BI$42+0.1,IF(Principale!$BI$42&gt;1,Principale!$BI$42-0.1,Principale!$BI$42))</f>
        <v>1</v>
      </c>
      <c r="AQ57" s="412"/>
      <c r="AS57" s="411">
        <f t="shared" si="50"/>
        <v>3</v>
      </c>
      <c r="AT57" s="411"/>
      <c r="AU57" s="415">
        <f>IF(Principale!$M$38&lt;9,1,IF(Principale!$M$38&gt;15,5,IF(Principale!$M$38&gt;12,4,IF(Principale!$M$38&gt;10,3,2))))</f>
        <v>2</v>
      </c>
      <c r="AV57" s="415"/>
      <c r="AW57" s="415">
        <f t="shared" ref="AW57:AW58" si="53">IF(AJ57&lt;0.8,1,IF(AJ57&gt;1.2,5,IF(AJ57&gt;1,4,IF(AJ57&gt;0.8,3,2))))</f>
        <v>1</v>
      </c>
      <c r="AX57" s="415"/>
      <c r="AY57" s="414"/>
      <c r="AZ57" s="414"/>
      <c r="BA57" s="414"/>
      <c r="BB57" s="414"/>
      <c r="BC57" s="274"/>
      <c r="BD57" s="274"/>
      <c r="BH57" s="123"/>
      <c r="BI57" s="111">
        <f t="shared" si="51"/>
        <v>0</v>
      </c>
      <c r="BJ57" s="57">
        <f>IF(Q134&lt;136,0,IF(LOOKUP(Q134,$CD$11:$CD$31,$CC$11:$CC$31)&gt;5,2,IF(LOOKUP(Q134,$CD$11:$CD$31,$CC$11:$CC$31)&gt;2,1,0)))</f>
        <v>0</v>
      </c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8"/>
      <c r="CC57" s="120"/>
      <c r="CD57" s="120"/>
    </row>
    <row r="58" spans="2:82" ht="15" customHeight="1" x14ac:dyDescent="0.35">
      <c r="B58" s="413" t="s">
        <v>77</v>
      </c>
      <c r="C58" s="413"/>
      <c r="D58" s="413"/>
      <c r="E58" s="413"/>
      <c r="F58" s="413"/>
      <c r="G58" s="413"/>
      <c r="H58" s="413"/>
      <c r="I58" s="413"/>
      <c r="J58" s="413"/>
      <c r="L58" s="401">
        <f t="shared" si="52"/>
        <v>0</v>
      </c>
      <c r="M58" s="401"/>
      <c r="N58" s="402"/>
      <c r="O58" s="403"/>
      <c r="P58" s="403"/>
      <c r="Q58" s="404">
        <f t="shared" si="47"/>
        <v>0</v>
      </c>
      <c r="R58" s="404"/>
      <c r="S58" s="404"/>
      <c r="U58" s="349"/>
      <c r="V58" s="405"/>
      <c r="W58" s="406">
        <f>IF(Principale!$M$38&lt;6,-2,IF(Principale!$M$38&lt;10,-1,IF(Principale!$M$38&gt;15,2,IF(Principale!$M$38&gt;11,1,0))))</f>
        <v>0</v>
      </c>
      <c r="X58" s="407"/>
      <c r="Y58" s="406">
        <f t="shared" si="48"/>
        <v>0</v>
      </c>
      <c r="Z58" s="407"/>
      <c r="AA58" s="406">
        <f>Principale!$BP$32</f>
        <v>0</v>
      </c>
      <c r="AB58" s="407"/>
      <c r="AD58" s="408">
        <f t="shared" si="49"/>
        <v>0</v>
      </c>
      <c r="AE58" s="408"/>
      <c r="AF58" s="409"/>
      <c r="AG58" s="410"/>
      <c r="AH58" s="409"/>
      <c r="AI58" s="410"/>
      <c r="AJ58" s="409"/>
      <c r="AK58" s="410"/>
      <c r="AL58" s="409"/>
      <c r="AM58" s="410"/>
      <c r="AN58" s="412">
        <f>Principale!$BI$38</f>
        <v>1</v>
      </c>
      <c r="AO58" s="412"/>
      <c r="AP58" s="412">
        <f>IF(Principale!$BI$42&lt;1,Principale!$BI$42+0.1,IF(Principale!$BI$42&gt;1,Principale!$BI$42-0.1,Principale!$BI$42))</f>
        <v>1</v>
      </c>
      <c r="AQ58" s="412"/>
      <c r="AS58" s="411">
        <f t="shared" si="50"/>
        <v>3</v>
      </c>
      <c r="AT58" s="411"/>
      <c r="AU58" s="415">
        <f>IF(Principale!$M$38&lt;9,1,IF(Principale!$M$38&gt;15,5,IF(Principale!$M$38&gt;12,4,IF(Principale!$M$38&gt;10,3,2))))</f>
        <v>2</v>
      </c>
      <c r="AV58" s="415"/>
      <c r="AW58" s="415">
        <f t="shared" si="53"/>
        <v>1</v>
      </c>
      <c r="AX58" s="415"/>
      <c r="AY58" s="414"/>
      <c r="AZ58" s="414"/>
      <c r="BA58" s="414"/>
      <c r="BB58" s="414"/>
      <c r="BC58" s="274"/>
      <c r="BD58" s="274"/>
      <c r="BH58" s="123"/>
      <c r="BI58" s="111">
        <f t="shared" si="51"/>
        <v>0</v>
      </c>
      <c r="BJ58" s="57">
        <f>IF(Q56&lt;136,0,IF(LOOKUP(Q56,$CD$11:$CD$31,$CC$11:$CC$31)&gt;5,2,IF(LOOKUP(Q56,$CD$11:$CD$31,$CC$11:$CC$31)&gt;2,1,0)))</f>
        <v>0</v>
      </c>
      <c r="BK58" s="57">
        <f>IF(Q108&lt;136,0,IF(LOOKUP(Q108,$CD$11:$CD$31,$CC$11:$CC$31)&gt;5,2,IF(LOOKUP(Q108,$CD$11:$CD$31,$CC$11:$CC$31)&gt;2,1,0)))</f>
        <v>0</v>
      </c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8"/>
      <c r="CC58" s="120"/>
      <c r="CD58" s="120"/>
    </row>
    <row r="59" spans="2:82" ht="15" customHeight="1" x14ac:dyDescent="0.35">
      <c r="B59" s="413" t="s">
        <v>74</v>
      </c>
      <c r="C59" s="413"/>
      <c r="D59" s="413"/>
      <c r="E59" s="413"/>
      <c r="F59" s="413"/>
      <c r="G59" s="413"/>
      <c r="H59" s="413"/>
      <c r="I59" s="413"/>
      <c r="J59" s="413"/>
      <c r="L59" s="401">
        <f t="shared" si="52"/>
        <v>0</v>
      </c>
      <c r="M59" s="401"/>
      <c r="N59" s="402"/>
      <c r="O59" s="403"/>
      <c r="P59" s="403"/>
      <c r="Q59" s="404">
        <f t="shared" ref="Q59:Q64" si="54">IF(AD59="",0,N59*AD59)</f>
        <v>0</v>
      </c>
      <c r="R59" s="404"/>
      <c r="S59" s="404"/>
      <c r="U59" s="349"/>
      <c r="V59" s="405"/>
      <c r="W59" s="406">
        <f>IF(Principale!$M$38&lt;6,-2,IF(Principale!$M$38&lt;10,-1,IF(Principale!$M$38&gt;15,2,IF(Principale!$M$38&gt;11,1,0))))</f>
        <v>0</v>
      </c>
      <c r="X59" s="407"/>
      <c r="Y59" s="406">
        <f t="shared" si="48"/>
        <v>0</v>
      </c>
      <c r="Z59" s="407"/>
      <c r="AA59" s="406">
        <f>Principale!$BP$32</f>
        <v>0</v>
      </c>
      <c r="AB59" s="407"/>
      <c r="AD59" s="408">
        <f t="shared" ref="AD59:AD64" si="55">IF(AF59=0,0,AF59*AH59*AJ59*AL59*AN59*AP59)</f>
        <v>0</v>
      </c>
      <c r="AE59" s="408"/>
      <c r="AF59" s="409"/>
      <c r="AG59" s="410"/>
      <c r="AH59" s="409"/>
      <c r="AI59" s="410"/>
      <c r="AJ59" s="409"/>
      <c r="AK59" s="410"/>
      <c r="AL59" s="409"/>
      <c r="AM59" s="410"/>
      <c r="AN59" s="412">
        <f>Principale!$BI$38</f>
        <v>1</v>
      </c>
      <c r="AO59" s="412"/>
      <c r="AP59" s="412">
        <f>IF(Principale!$BI$42&lt;1,Principale!$BI$42+0.1,IF(Principale!$BI$42&gt;1,Principale!$BI$42-0.1,Principale!$BI$42))</f>
        <v>1</v>
      </c>
      <c r="AQ59" s="412"/>
      <c r="AS59" s="411">
        <f t="shared" ref="AS59:AS64" si="56">SUM(AU59:BB59)</f>
        <v>3</v>
      </c>
      <c r="AT59" s="411"/>
      <c r="AU59" s="415">
        <f>IF(Principale!$M$38&lt;9,1,IF(Principale!$M$38&gt;15,5,IF(Principale!$M$38&gt;12,4,IF(Principale!$M$38&gt;10,3,2))))</f>
        <v>2</v>
      </c>
      <c r="AV59" s="415"/>
      <c r="AW59" s="415">
        <f t="shared" ref="AW59" si="57">IF(AJ59&lt;0.8,1,IF(AJ59&gt;1.2,5,IF(AJ59&gt;1,4,IF(AJ59&gt;0.8,3,2))))</f>
        <v>1</v>
      </c>
      <c r="AX59" s="415"/>
      <c r="AY59" s="414"/>
      <c r="AZ59" s="414"/>
      <c r="BA59" s="414"/>
      <c r="BB59" s="414"/>
      <c r="BC59" s="274"/>
      <c r="BD59" s="274"/>
      <c r="BH59" s="64"/>
      <c r="BI59" s="111">
        <f t="shared" si="51"/>
        <v>0</v>
      </c>
      <c r="BJ59" s="57">
        <f>IF(Q61&lt;136,0,IF(LOOKUP(Q61,$CD$11:$CD$31,$CC$11:$CC$31)&gt;5,2,IF(LOOKUP(Q61,$CD$11:$CD$31,$CC$11:$CC$31)&gt;2,1,0)))</f>
        <v>0</v>
      </c>
      <c r="BK59" s="57">
        <f>IF(Q62&lt;136,0,IF(LOOKUP(Q62,$CD$11:$CD$31,$CC$11:$CC$31)&gt;5,2,IF(LOOKUP(Q62,$CD$11:$CD$31,$CC$11:$CC$31)&gt;2,1,0)))</f>
        <v>0</v>
      </c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8"/>
    </row>
    <row r="60" spans="2:82" ht="15" customHeight="1" x14ac:dyDescent="0.35">
      <c r="B60" s="413" t="s">
        <v>73</v>
      </c>
      <c r="C60" s="413"/>
      <c r="D60" s="413"/>
      <c r="E60" s="413"/>
      <c r="F60" s="413"/>
      <c r="G60" s="413"/>
      <c r="H60" s="413"/>
      <c r="I60" s="413"/>
      <c r="J60" s="413"/>
      <c r="L60" s="401">
        <f t="shared" si="52"/>
        <v>0</v>
      </c>
      <c r="M60" s="401"/>
      <c r="N60" s="402"/>
      <c r="O60" s="403"/>
      <c r="P60" s="403"/>
      <c r="Q60" s="404">
        <f t="shared" ref="Q60:Q62" si="58">IF(AD60="",0,N60*AD60)</f>
        <v>0</v>
      </c>
      <c r="R60" s="404"/>
      <c r="S60" s="404"/>
      <c r="U60" s="349"/>
      <c r="V60" s="405"/>
      <c r="W60" s="406">
        <f>IF(Principale!$M$38&lt;6,-2,IF(Principale!$M$38&lt;10,-1,IF(Principale!$M$38&gt;15,2,IF(Principale!$M$38&gt;11,1,0))))</f>
        <v>0</v>
      </c>
      <c r="X60" s="407"/>
      <c r="Y60" s="406">
        <f t="shared" si="48"/>
        <v>0</v>
      </c>
      <c r="Z60" s="407"/>
      <c r="AA60" s="406">
        <f>Principale!$BP$32</f>
        <v>0</v>
      </c>
      <c r="AB60" s="407"/>
      <c r="AD60" s="408">
        <f>IF(AF60=0,0,AF60*AH60*AJ60*AL60*AN60*AP60)</f>
        <v>0</v>
      </c>
      <c r="AE60" s="408"/>
      <c r="AF60" s="409"/>
      <c r="AG60" s="410"/>
      <c r="AH60" s="409"/>
      <c r="AI60" s="410"/>
      <c r="AJ60" s="409"/>
      <c r="AK60" s="410"/>
      <c r="AL60" s="409"/>
      <c r="AM60" s="410"/>
      <c r="AN60" s="412">
        <f>Principale!$BI$38</f>
        <v>1</v>
      </c>
      <c r="AO60" s="412"/>
      <c r="AP60" s="412">
        <f>IF(Principale!$BI$42&lt;1,Principale!$BI$42+0.1,IF(Principale!$BI$42&gt;1,Principale!$BI$42-0.1,Principale!$BI$42))</f>
        <v>1</v>
      </c>
      <c r="AQ60" s="412"/>
      <c r="AS60" s="411">
        <f t="shared" ref="AS60:AS62" si="59">SUM(AU60:BB60)</f>
        <v>3</v>
      </c>
      <c r="AT60" s="411"/>
      <c r="AU60" s="415">
        <f>IF(Principale!$M$38&lt;9,1,IF(Principale!$M$38&gt;15,5,IF(Principale!$M$38&gt;12,4,IF(Principale!$M$38&gt;10,3,2))))</f>
        <v>2</v>
      </c>
      <c r="AV60" s="415"/>
      <c r="AW60" s="415">
        <f>IF(AJ60&lt;0.8,1,IF(AJ60&gt;1.2,5,IF(AJ60&gt;1,4,IF(AJ60&gt;0.8,3,2))))</f>
        <v>1</v>
      </c>
      <c r="AX60" s="415"/>
      <c r="AY60" s="414"/>
      <c r="AZ60" s="414"/>
      <c r="BA60" s="414"/>
      <c r="BB60" s="414"/>
      <c r="BC60" s="274"/>
      <c r="BD60" s="274"/>
      <c r="BH60" s="123"/>
      <c r="BI60" s="111">
        <f t="shared" si="51"/>
        <v>0</v>
      </c>
      <c r="BJ60" s="57">
        <f>IF(Q61&lt;136,0,IF(LOOKUP(Q61,$CD$11:$CD$31,$CC$11:$CC$31)&gt;5,2,IF(LOOKUP(Q61,$CD$11:$CD$31,$CC$11:$CC$31)&gt;2,1,0)))</f>
        <v>0</v>
      </c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8"/>
    </row>
    <row r="61" spans="2:82" ht="15" customHeight="1" x14ac:dyDescent="0.35">
      <c r="B61" s="413" t="s">
        <v>79</v>
      </c>
      <c r="C61" s="413"/>
      <c r="D61" s="413"/>
      <c r="E61" s="413"/>
      <c r="F61" s="413"/>
      <c r="G61" s="413"/>
      <c r="H61" s="413"/>
      <c r="I61" s="413"/>
      <c r="J61" s="413"/>
      <c r="L61" s="401">
        <f t="shared" si="52"/>
        <v>0</v>
      </c>
      <c r="M61" s="401"/>
      <c r="N61" s="402"/>
      <c r="O61" s="403"/>
      <c r="P61" s="403"/>
      <c r="Q61" s="404">
        <f t="shared" si="58"/>
        <v>0</v>
      </c>
      <c r="R61" s="404"/>
      <c r="S61" s="404"/>
      <c r="U61" s="349"/>
      <c r="V61" s="405"/>
      <c r="W61" s="406">
        <f>IF(Principale!$M$38&lt;6,-2,IF(Principale!$M$38&lt;10,-1,IF(Principale!$M$38&gt;15,2,IF(Principale!$M$38&gt;11,1,0))))</f>
        <v>0</v>
      </c>
      <c r="X61" s="407"/>
      <c r="Y61" s="406">
        <f t="shared" si="48"/>
        <v>0</v>
      </c>
      <c r="Z61" s="407"/>
      <c r="AA61" s="406">
        <f>Principale!$BP$32</f>
        <v>0</v>
      </c>
      <c r="AB61" s="407"/>
      <c r="AD61" s="408">
        <f t="shared" ref="AD61:AD62" si="60">IF(AF61=0,0,AF61*AH61*AJ61*AL61*AN61*AP61)</f>
        <v>0</v>
      </c>
      <c r="AE61" s="408"/>
      <c r="AF61" s="409"/>
      <c r="AG61" s="410"/>
      <c r="AH61" s="409"/>
      <c r="AI61" s="410"/>
      <c r="AJ61" s="409"/>
      <c r="AK61" s="410"/>
      <c r="AL61" s="409"/>
      <c r="AM61" s="410"/>
      <c r="AN61" s="412">
        <f>Principale!$BI$38</f>
        <v>1</v>
      </c>
      <c r="AO61" s="412"/>
      <c r="AP61" s="412">
        <f>IF(Principale!$BI$42&lt;1,Principale!$BI$42+0.1,IF(Principale!$BI$42&gt;1,Principale!$BI$42-0.1,Principale!$BI$42))</f>
        <v>1</v>
      </c>
      <c r="AQ61" s="412"/>
      <c r="AS61" s="411">
        <f t="shared" si="59"/>
        <v>3</v>
      </c>
      <c r="AT61" s="411"/>
      <c r="AU61" s="415">
        <f>IF(Principale!$M$38&lt;9,1,IF(Principale!$M$38&gt;15,5,IF(Principale!$M$38&gt;12,4,IF(Principale!$M$38&gt;10,3,2))))</f>
        <v>2</v>
      </c>
      <c r="AV61" s="415"/>
      <c r="AW61" s="415">
        <f>IF(AJ61&lt;0.8,1,IF(AJ61&gt;1.2,5,IF(AJ61&gt;1,4,IF(AJ61&gt;0.8,3,2))))</f>
        <v>1</v>
      </c>
      <c r="AX61" s="415"/>
      <c r="AY61" s="414"/>
      <c r="AZ61" s="414"/>
      <c r="BA61" s="414"/>
      <c r="BB61" s="414"/>
      <c r="BC61" s="274"/>
      <c r="BD61" s="274"/>
      <c r="BH61" s="123"/>
      <c r="BI61" s="134">
        <f t="shared" si="51"/>
        <v>0</v>
      </c>
      <c r="BJ61" s="57">
        <f>IF(Q104&lt;136,0,IF(LOOKUP(Q104,$CD$11:$CD$31,$CC$11:$CC$31)&gt;5,2,IF(LOOKUP(Q104,$CD$11:$CD$31,$CC$11:$CC$31)&gt;2,1,0)))</f>
        <v>0</v>
      </c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8"/>
      <c r="CC61" s="120"/>
      <c r="CD61" s="120"/>
    </row>
    <row r="62" spans="2:82" ht="15" customHeight="1" x14ac:dyDescent="0.35">
      <c r="B62" s="413" t="s">
        <v>81</v>
      </c>
      <c r="C62" s="413"/>
      <c r="D62" s="413"/>
      <c r="E62" s="413"/>
      <c r="F62" s="413"/>
      <c r="G62" s="413"/>
      <c r="H62" s="413"/>
      <c r="I62" s="413"/>
      <c r="J62" s="413"/>
      <c r="L62" s="401">
        <f t="shared" si="52"/>
        <v>0</v>
      </c>
      <c r="M62" s="401"/>
      <c r="N62" s="402"/>
      <c r="O62" s="403"/>
      <c r="P62" s="403"/>
      <c r="Q62" s="404">
        <f t="shared" si="58"/>
        <v>0</v>
      </c>
      <c r="R62" s="404"/>
      <c r="S62" s="404"/>
      <c r="U62" s="349"/>
      <c r="V62" s="405"/>
      <c r="W62" s="406">
        <f>IF(Principale!$M$38&lt;6,-2,IF(Principale!$M$38&lt;10,-1,IF(Principale!$M$38&gt;15,2,IF(Principale!$M$38&gt;11,1,0))))</f>
        <v>0</v>
      </c>
      <c r="X62" s="407"/>
      <c r="Y62" s="349"/>
      <c r="Z62" s="405"/>
      <c r="AA62" s="406">
        <f>Principale!$BP$32</f>
        <v>0</v>
      </c>
      <c r="AB62" s="407"/>
      <c r="AD62" s="408">
        <f t="shared" si="60"/>
        <v>0</v>
      </c>
      <c r="AE62" s="408"/>
      <c r="AF62" s="409"/>
      <c r="AG62" s="410"/>
      <c r="AH62" s="409"/>
      <c r="AI62" s="410"/>
      <c r="AJ62" s="409"/>
      <c r="AK62" s="410"/>
      <c r="AL62" s="409"/>
      <c r="AM62" s="410"/>
      <c r="AN62" s="412">
        <f>Principale!$BI$38</f>
        <v>1</v>
      </c>
      <c r="AO62" s="412"/>
      <c r="AP62" s="412">
        <f>IF(Principale!$BI$42&lt;1,Principale!$BI$42+0.1,IF(Principale!$BI$42&gt;1,Principale!$BI$42-0.1,Principale!$BI$42))</f>
        <v>1</v>
      </c>
      <c r="AQ62" s="412"/>
      <c r="AS62" s="411">
        <f t="shared" si="59"/>
        <v>3</v>
      </c>
      <c r="AT62" s="411"/>
      <c r="AU62" s="415">
        <f>IF(Principale!$M$38&lt;9,1,IF(Principale!$M$38&gt;15,5,IF(Principale!$M$38&gt;12,4,IF(Principale!$M$38&gt;10,3,2))))</f>
        <v>2</v>
      </c>
      <c r="AV62" s="415"/>
      <c r="AW62" s="415">
        <f t="shared" ref="AW62" si="61">IF(AJ62&lt;0.8,1,IF(AJ62&gt;1.2,5,IF(AJ62&gt;1,4,IF(AJ62&gt;0.8,3,2))))</f>
        <v>1</v>
      </c>
      <c r="AX62" s="415"/>
      <c r="AY62" s="414"/>
      <c r="AZ62" s="414"/>
      <c r="BA62" s="414"/>
      <c r="BB62" s="414"/>
      <c r="BC62" s="274"/>
      <c r="BD62" s="274"/>
      <c r="BH62" s="123"/>
      <c r="BI62" s="111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8"/>
      <c r="CC62" s="120"/>
      <c r="CD62" s="120"/>
    </row>
    <row r="63" spans="2:82" ht="15" customHeight="1" x14ac:dyDescent="0.35">
      <c r="B63" s="413" t="s">
        <v>78</v>
      </c>
      <c r="C63" s="413"/>
      <c r="D63" s="413"/>
      <c r="E63" s="413"/>
      <c r="F63" s="413"/>
      <c r="G63" s="413"/>
      <c r="H63" s="413"/>
      <c r="I63" s="413"/>
      <c r="J63" s="413"/>
      <c r="L63" s="401">
        <f t="shared" si="52"/>
        <v>0</v>
      </c>
      <c r="M63" s="401"/>
      <c r="N63" s="402"/>
      <c r="O63" s="403"/>
      <c r="P63" s="403"/>
      <c r="Q63" s="404">
        <f t="shared" si="54"/>
        <v>0</v>
      </c>
      <c r="R63" s="404"/>
      <c r="S63" s="404"/>
      <c r="U63" s="349"/>
      <c r="V63" s="405"/>
      <c r="W63" s="406">
        <f>IF(Principale!$M$38&lt;6,-2,IF(Principale!$M$38&lt;10,-1,IF(Principale!$M$38&gt;15,2,IF(Principale!$M$38&gt;11,1,0))))</f>
        <v>0</v>
      </c>
      <c r="X63" s="407"/>
      <c r="Y63" s="349"/>
      <c r="Z63" s="405"/>
      <c r="AA63" s="406">
        <f>Principale!$BP$32</f>
        <v>0</v>
      </c>
      <c r="AB63" s="407"/>
      <c r="AD63" s="408">
        <f t="shared" si="55"/>
        <v>0</v>
      </c>
      <c r="AE63" s="408"/>
      <c r="AF63" s="409"/>
      <c r="AG63" s="410"/>
      <c r="AH63" s="409"/>
      <c r="AI63" s="410"/>
      <c r="AJ63" s="409"/>
      <c r="AK63" s="410"/>
      <c r="AL63" s="409"/>
      <c r="AM63" s="410"/>
      <c r="AN63" s="412">
        <f>Principale!$BI$38</f>
        <v>1</v>
      </c>
      <c r="AO63" s="412"/>
      <c r="AP63" s="412">
        <f>IF(Principale!$BI$42&lt;1,Principale!$BI$42+0.1,IF(Principale!$BI$42&gt;1,Principale!$BI$42-0.1,Principale!$BI$42))</f>
        <v>1</v>
      </c>
      <c r="AQ63" s="412"/>
      <c r="AS63" s="411">
        <f t="shared" si="56"/>
        <v>3</v>
      </c>
      <c r="AT63" s="411"/>
      <c r="AU63" s="415">
        <f>IF(Principale!$M$38&lt;9,1,IF(Principale!$M$38&gt;15,5,IF(Principale!$M$38&gt;12,4,IF(Principale!$M$38&gt;10,3,2))))</f>
        <v>2</v>
      </c>
      <c r="AV63" s="415"/>
      <c r="AW63" s="415">
        <f t="shared" ref="AW63" si="62">IF(AJ63&lt;0.8,1,IF(AJ63&gt;1.2,5,IF(AJ63&gt;1,4,IF(AJ63&gt;0.8,3,2))))</f>
        <v>1</v>
      </c>
      <c r="AX63" s="415"/>
      <c r="AY63" s="414"/>
      <c r="AZ63" s="414"/>
      <c r="BA63" s="414"/>
      <c r="BB63" s="414"/>
      <c r="BC63" s="274"/>
      <c r="BD63" s="274"/>
      <c r="BH63" s="64"/>
      <c r="BI63" s="111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8"/>
    </row>
    <row r="64" spans="2:82" ht="15" customHeight="1" x14ac:dyDescent="0.35">
      <c r="B64" s="413" t="s">
        <v>80</v>
      </c>
      <c r="C64" s="413"/>
      <c r="D64" s="413"/>
      <c r="E64" s="413"/>
      <c r="F64" s="413"/>
      <c r="G64" s="413"/>
      <c r="H64" s="413"/>
      <c r="I64" s="413"/>
      <c r="J64" s="413"/>
      <c r="L64" s="401">
        <f t="shared" si="52"/>
        <v>0</v>
      </c>
      <c r="M64" s="401"/>
      <c r="N64" s="402"/>
      <c r="O64" s="403"/>
      <c r="P64" s="403"/>
      <c r="Q64" s="404">
        <f t="shared" si="54"/>
        <v>0</v>
      </c>
      <c r="R64" s="404"/>
      <c r="S64" s="404"/>
      <c r="U64" s="349"/>
      <c r="V64" s="405"/>
      <c r="W64" s="406">
        <f>IF(Principale!$M$38&lt;6,-2,IF(Principale!$M$38&lt;10,-1,IF(Principale!$M$38&gt;15,2,IF(Principale!$M$38&gt;11,1,0))))</f>
        <v>0</v>
      </c>
      <c r="X64" s="407"/>
      <c r="Y64" s="406">
        <f>BI64</f>
        <v>0</v>
      </c>
      <c r="Z64" s="407"/>
      <c r="AA64" s="406">
        <f>Principale!$BP$32</f>
        <v>0</v>
      </c>
      <c r="AB64" s="407"/>
      <c r="AD64" s="408">
        <f t="shared" si="55"/>
        <v>0</v>
      </c>
      <c r="AE64" s="408"/>
      <c r="AF64" s="409"/>
      <c r="AG64" s="410"/>
      <c r="AH64" s="409"/>
      <c r="AI64" s="410"/>
      <c r="AJ64" s="409"/>
      <c r="AK64" s="410"/>
      <c r="AL64" s="409"/>
      <c r="AM64" s="410"/>
      <c r="AN64" s="412">
        <f>Principale!$BI$38</f>
        <v>1</v>
      </c>
      <c r="AO64" s="412"/>
      <c r="AP64" s="412">
        <f>IF(Principale!$BI$42&lt;1,Principale!$BI$42+0.1,IF(Principale!$BI$42&gt;1,Principale!$BI$42-0.1,Principale!$BI$42))</f>
        <v>1</v>
      </c>
      <c r="AQ64" s="412"/>
      <c r="AS64" s="411">
        <f t="shared" si="56"/>
        <v>3</v>
      </c>
      <c r="AT64" s="411"/>
      <c r="AU64" s="415">
        <f>IF(Principale!$M$38&lt;9,1,IF(Principale!$M$38&gt;15,5,IF(Principale!$M$38&gt;12,4,IF(Principale!$M$38&gt;10,3,2))))</f>
        <v>2</v>
      </c>
      <c r="AV64" s="415"/>
      <c r="AW64" s="415">
        <f t="shared" ref="AW64" si="63">IF(AJ64&lt;0.8,1,IF(AJ64&gt;1.2,5,IF(AJ64&gt;1,4,IF(AJ64&gt;0.8,3,2))))</f>
        <v>1</v>
      </c>
      <c r="AX64" s="415"/>
      <c r="AY64" s="414"/>
      <c r="AZ64" s="414"/>
      <c r="BA64" s="414"/>
      <c r="BB64" s="414"/>
      <c r="BC64" s="274"/>
      <c r="BD64" s="274"/>
      <c r="BH64" s="64"/>
      <c r="BI64" s="134">
        <f>IF(SUM(BJ64:CA64)&gt;2,2,SUM(BJ64:CA64))</f>
        <v>0</v>
      </c>
      <c r="BJ64" s="57">
        <f>IF(Q104&lt;136,0,IF(LOOKUP(Q104,$CD$11:$CD$31,$CC$11:$CC$31)&gt;5,2,IF(LOOKUP(Q104,$CD$11:$CD$31,$CC$11:$CC$31)&gt;2,1,0)))</f>
        <v>0</v>
      </c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8"/>
    </row>
    <row r="65" spans="2:82" ht="7.5" customHeight="1" x14ac:dyDescent="0.35">
      <c r="L65" s="62"/>
      <c r="M65" s="62"/>
      <c r="N65" s="62"/>
      <c r="O65" s="62"/>
      <c r="P65" s="62"/>
      <c r="Q65" s="63"/>
      <c r="R65" s="63"/>
      <c r="S65" s="63"/>
      <c r="U65" s="65"/>
      <c r="V65" s="65"/>
      <c r="W65" s="66"/>
      <c r="X65" s="66"/>
      <c r="Y65" s="65"/>
      <c r="Z65" s="65"/>
      <c r="AA65" s="66"/>
      <c r="AB65" s="66"/>
      <c r="AD65" s="20"/>
      <c r="AE65" s="20"/>
      <c r="AN65" s="20"/>
      <c r="AO65" s="20"/>
      <c r="AP65" s="20"/>
      <c r="AQ65" s="20"/>
      <c r="AS65" s="20"/>
      <c r="AT65" s="20"/>
      <c r="AU65" s="20"/>
      <c r="AV65" s="20"/>
      <c r="BH65" s="64"/>
      <c r="BI65" s="112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</row>
    <row r="66" spans="2:82" ht="13.5" customHeight="1" x14ac:dyDescent="0.35">
      <c r="B66" s="422" t="s">
        <v>82</v>
      </c>
      <c r="C66" s="422"/>
      <c r="D66" s="422"/>
      <c r="E66" s="422"/>
      <c r="F66" s="422"/>
      <c r="G66" s="422"/>
      <c r="H66" s="422"/>
      <c r="I66" s="422"/>
      <c r="J66" s="422"/>
      <c r="L66" s="418">
        <f>IF(Principale!$E$98=Abilità!B66,2,IF(Principale!$Q$98=Abilità!B66,2,IF(Principale!$AC$98=Abilità!B66,1,IF(Principale!$AO$98=Abilità!B66,1,0))))</f>
        <v>0</v>
      </c>
      <c r="M66" s="419"/>
      <c r="N66" s="420" t="s">
        <v>623</v>
      </c>
      <c r="O66" s="420"/>
      <c r="P66" s="420"/>
      <c r="Q66" s="420"/>
      <c r="R66" s="420"/>
      <c r="S66" s="420"/>
      <c r="U66" s="65"/>
      <c r="V66" s="65"/>
      <c r="W66" s="66"/>
      <c r="X66" s="66"/>
      <c r="Y66" s="65"/>
      <c r="Z66" s="65"/>
      <c r="AA66" s="66"/>
      <c r="AB66" s="66"/>
      <c r="AD66" s="21"/>
      <c r="AE66" s="21"/>
      <c r="AF66" s="159"/>
      <c r="AG66" s="159"/>
      <c r="AH66" s="159"/>
      <c r="AI66" s="159"/>
      <c r="AJ66" s="159"/>
      <c r="AK66" s="159"/>
      <c r="AL66" s="159"/>
      <c r="AM66" s="159"/>
      <c r="AN66" s="21"/>
      <c r="AO66" s="21"/>
      <c r="AP66" s="21"/>
      <c r="AQ66" s="21"/>
      <c r="AS66" s="20"/>
      <c r="AT66" s="20"/>
      <c r="AU66" s="20"/>
      <c r="AV66" s="20"/>
      <c r="BH66" s="64"/>
      <c r="BI66" s="112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</row>
    <row r="67" spans="2:82" ht="15" customHeight="1" x14ac:dyDescent="0.35">
      <c r="B67" s="413" t="s">
        <v>252</v>
      </c>
      <c r="C67" s="413"/>
      <c r="D67" s="413"/>
      <c r="E67" s="413"/>
      <c r="F67" s="413"/>
      <c r="G67" s="413"/>
      <c r="H67" s="413"/>
      <c r="I67" s="413"/>
      <c r="J67" s="413"/>
      <c r="L67" s="401">
        <f>IF(Q67&lt;136,0+SUM(U67:AB67)+$L$66,LOOKUP(Q67,$CD$11:$CD$31,$CC$11:$CC$31)+SUM(U67:AB67)+$L$66)</f>
        <v>0</v>
      </c>
      <c r="M67" s="401"/>
      <c r="N67" s="402"/>
      <c r="O67" s="403"/>
      <c r="P67" s="403"/>
      <c r="Q67" s="404">
        <f t="shared" ref="Q67:Q78" si="64">IF(AD67="",0,N67*AD67)</f>
        <v>0</v>
      </c>
      <c r="R67" s="404"/>
      <c r="S67" s="404"/>
      <c r="U67" s="349"/>
      <c r="V67" s="405"/>
      <c r="W67" s="406">
        <f>IF(Principale!$M$38&lt;6,-2,IF(Principale!$M$38&lt;10,-1,IF(Principale!$M$38&gt;15,2,IF(Principale!$M$38&gt;11,1,0))))</f>
        <v>0</v>
      </c>
      <c r="X67" s="407"/>
      <c r="Y67" s="349"/>
      <c r="Z67" s="405"/>
      <c r="AA67" s="406">
        <f>Principale!$BP$32</f>
        <v>0</v>
      </c>
      <c r="AB67" s="407"/>
      <c r="AD67" s="408">
        <f>IF(AF67=0,0,AF67*AH67*AJ67*AL67*AN67*AP67)</f>
        <v>0</v>
      </c>
      <c r="AE67" s="408"/>
      <c r="AF67" s="409"/>
      <c r="AG67" s="410"/>
      <c r="AH67" s="409"/>
      <c r="AI67" s="410"/>
      <c r="AJ67" s="409"/>
      <c r="AK67" s="410"/>
      <c r="AL67" s="409"/>
      <c r="AM67" s="410"/>
      <c r="AN67" s="412">
        <f>Principale!$BI$38</f>
        <v>1</v>
      </c>
      <c r="AO67" s="412"/>
      <c r="AP67" s="412">
        <f>IF(Principale!$BI$42&lt;1,Principale!$BI$42+0.1,IF(Principale!$BI$42&gt;1,Principale!$BI$42-0.1,Principale!$BI$42))</f>
        <v>1</v>
      </c>
      <c r="AQ67" s="412"/>
      <c r="AS67" s="411">
        <f t="shared" ref="AS67:AS78" si="65">SUM(AU67:BB67)</f>
        <v>3</v>
      </c>
      <c r="AT67" s="411"/>
      <c r="AU67" s="415">
        <f>IF(Principale!$M$38&lt;9,1,IF(Principale!$M$38&gt;15,5,IF(Principale!$M$38&gt;12,4,IF(Principale!$M$38&gt;10,3,2))))</f>
        <v>2</v>
      </c>
      <c r="AV67" s="415"/>
      <c r="AW67" s="415">
        <f>IF(AJ67&lt;0.8,1,IF(AJ67&gt;1.2,5,IF(AJ67&gt;1,4,IF(AJ67&gt;0.8,3,2))))</f>
        <v>1</v>
      </c>
      <c r="AX67" s="415"/>
      <c r="AY67" s="414"/>
      <c r="AZ67" s="414"/>
      <c r="BA67" s="414"/>
      <c r="BB67" s="414"/>
      <c r="BC67" s="274"/>
      <c r="BD67" s="274"/>
      <c r="BH67" s="64"/>
      <c r="BI67" s="111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8"/>
    </row>
    <row r="68" spans="2:82" ht="15" customHeight="1" x14ac:dyDescent="0.35">
      <c r="B68" s="413" t="s">
        <v>253</v>
      </c>
      <c r="C68" s="413"/>
      <c r="D68" s="413"/>
      <c r="E68" s="413"/>
      <c r="F68" s="413"/>
      <c r="G68" s="413"/>
      <c r="H68" s="413"/>
      <c r="I68" s="413"/>
      <c r="J68" s="413"/>
      <c r="L68" s="401">
        <f t="shared" ref="L68:L78" si="66">IF(Q68&lt;136,0+SUM(U68:AB68)+$L$66,LOOKUP(Q68,$CD$11:$CD$31,$CC$11:$CC$31)+SUM(U68:AB68)+$L$66)</f>
        <v>0</v>
      </c>
      <c r="M68" s="401"/>
      <c r="N68" s="402"/>
      <c r="O68" s="403"/>
      <c r="P68" s="403"/>
      <c r="Q68" s="404">
        <f t="shared" si="64"/>
        <v>0</v>
      </c>
      <c r="R68" s="404"/>
      <c r="S68" s="404"/>
      <c r="U68" s="349"/>
      <c r="V68" s="405"/>
      <c r="W68" s="406">
        <f>IF(Principale!$M$38&lt;6,-2,IF(Principale!$M$38&lt;10,-1,IF(Principale!$M$38&gt;15,2,IF(Principale!$M$38&gt;11,1,0))))</f>
        <v>0</v>
      </c>
      <c r="X68" s="407"/>
      <c r="Y68" s="349"/>
      <c r="Z68" s="405"/>
      <c r="AA68" s="406">
        <f>Principale!$BP$32</f>
        <v>0</v>
      </c>
      <c r="AB68" s="407"/>
      <c r="AD68" s="408">
        <f t="shared" ref="AD68:AD78" si="67">IF(AF68=0,0,AF68*AH68*AJ68*AL68*AN68*AP68)</f>
        <v>0</v>
      </c>
      <c r="AE68" s="408"/>
      <c r="AF68" s="409"/>
      <c r="AG68" s="410"/>
      <c r="AH68" s="409"/>
      <c r="AI68" s="410"/>
      <c r="AJ68" s="409"/>
      <c r="AK68" s="410"/>
      <c r="AL68" s="409"/>
      <c r="AM68" s="410"/>
      <c r="AN68" s="412">
        <f>Principale!$BI$38</f>
        <v>1</v>
      </c>
      <c r="AO68" s="412"/>
      <c r="AP68" s="412">
        <f>IF(Principale!$BI$42&lt;1,Principale!$BI$42+0.1,IF(Principale!$BI$42&gt;1,Principale!$BI$42-0.1,Principale!$BI$42))</f>
        <v>1</v>
      </c>
      <c r="AQ68" s="412"/>
      <c r="AS68" s="411">
        <f t="shared" si="65"/>
        <v>3</v>
      </c>
      <c r="AT68" s="411"/>
      <c r="AU68" s="415">
        <f>IF(Principale!$M$38&lt;9,1,IF(Principale!$M$38&gt;15,5,IF(Principale!$M$38&gt;12,4,IF(Principale!$M$38&gt;10,3,2))))</f>
        <v>2</v>
      </c>
      <c r="AV68" s="415"/>
      <c r="AW68" s="415">
        <f>IF(AJ68&lt;0.8,1,IF(AJ68&gt;1.2,5,IF(AJ68&gt;1,4,IF(AJ68&gt;0.8,3,2))))</f>
        <v>1</v>
      </c>
      <c r="AX68" s="415"/>
      <c r="AY68" s="414"/>
      <c r="AZ68" s="414"/>
      <c r="BA68" s="414"/>
      <c r="BB68" s="414"/>
      <c r="BC68" s="274"/>
      <c r="BD68" s="274"/>
      <c r="BH68" s="64"/>
      <c r="BI68" s="111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8"/>
      <c r="CC68" s="78"/>
      <c r="CD68" s="78"/>
    </row>
    <row r="69" spans="2:82" ht="15" customHeight="1" x14ac:dyDescent="0.35">
      <c r="B69" s="413" t="s">
        <v>254</v>
      </c>
      <c r="C69" s="413"/>
      <c r="D69" s="413"/>
      <c r="E69" s="413"/>
      <c r="F69" s="413"/>
      <c r="G69" s="413"/>
      <c r="H69" s="413"/>
      <c r="I69" s="413"/>
      <c r="J69" s="413"/>
      <c r="L69" s="401">
        <f t="shared" si="66"/>
        <v>0</v>
      </c>
      <c r="M69" s="401"/>
      <c r="N69" s="402"/>
      <c r="O69" s="403"/>
      <c r="P69" s="403"/>
      <c r="Q69" s="404">
        <f t="shared" si="64"/>
        <v>0</v>
      </c>
      <c r="R69" s="404"/>
      <c r="S69" s="404"/>
      <c r="U69" s="349"/>
      <c r="V69" s="405"/>
      <c r="W69" s="406">
        <f>IF(Principale!$M$38&lt;6,-2,IF(Principale!$M$38&lt;10,-1,IF(Principale!$M$38&gt;15,2,IF(Principale!$M$38&gt;11,1,0))))</f>
        <v>0</v>
      </c>
      <c r="X69" s="407"/>
      <c r="Y69" s="349"/>
      <c r="Z69" s="405"/>
      <c r="AA69" s="406">
        <f>Principale!$BP$32</f>
        <v>0</v>
      </c>
      <c r="AB69" s="407"/>
      <c r="AD69" s="408">
        <f t="shared" si="67"/>
        <v>0</v>
      </c>
      <c r="AE69" s="408"/>
      <c r="AF69" s="409"/>
      <c r="AG69" s="410"/>
      <c r="AH69" s="409"/>
      <c r="AI69" s="410"/>
      <c r="AJ69" s="409"/>
      <c r="AK69" s="410"/>
      <c r="AL69" s="409"/>
      <c r="AM69" s="410"/>
      <c r="AN69" s="412">
        <f>Principale!$BI$38</f>
        <v>1</v>
      </c>
      <c r="AO69" s="412"/>
      <c r="AP69" s="412">
        <f>IF(Principale!$BI$42&lt;1,Principale!$BI$42+0.1,IF(Principale!$BI$42&gt;1,Principale!$BI$42-0.1,Principale!$BI$42))</f>
        <v>1</v>
      </c>
      <c r="AQ69" s="412"/>
      <c r="AS69" s="411">
        <f t="shared" si="65"/>
        <v>3</v>
      </c>
      <c r="AT69" s="411"/>
      <c r="AU69" s="415">
        <f>IF(Principale!$M$38&lt;9,1,IF(Principale!$M$38&gt;15,5,IF(Principale!$M$38&gt;12,4,IF(Principale!$M$38&gt;10,3,2))))</f>
        <v>2</v>
      </c>
      <c r="AV69" s="415"/>
      <c r="AW69" s="415">
        <f t="shared" ref="AW69" si="68">IF(AJ69&lt;0.8,1,IF(AJ69&gt;1.2,5,IF(AJ69&gt;1,4,IF(AJ69&gt;0.8,3,2))))</f>
        <v>1</v>
      </c>
      <c r="AX69" s="415"/>
      <c r="AY69" s="414"/>
      <c r="AZ69" s="414"/>
      <c r="BA69" s="414"/>
      <c r="BB69" s="414"/>
      <c r="BC69" s="274"/>
      <c r="BD69" s="274"/>
      <c r="BH69" s="64"/>
      <c r="BI69" s="111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8"/>
      <c r="CC69" s="78"/>
      <c r="CD69" s="78"/>
    </row>
    <row r="70" spans="2:82" ht="15" customHeight="1" x14ac:dyDescent="0.35">
      <c r="B70" s="413" t="s">
        <v>255</v>
      </c>
      <c r="C70" s="413"/>
      <c r="D70" s="413"/>
      <c r="E70" s="413"/>
      <c r="F70" s="413"/>
      <c r="G70" s="413"/>
      <c r="H70" s="413"/>
      <c r="I70" s="413"/>
      <c r="J70" s="413"/>
      <c r="L70" s="401">
        <f t="shared" si="66"/>
        <v>0</v>
      </c>
      <c r="M70" s="401"/>
      <c r="N70" s="402"/>
      <c r="O70" s="403"/>
      <c r="P70" s="403"/>
      <c r="Q70" s="404">
        <f t="shared" si="64"/>
        <v>0</v>
      </c>
      <c r="R70" s="404"/>
      <c r="S70" s="404"/>
      <c r="U70" s="349"/>
      <c r="V70" s="405"/>
      <c r="W70" s="406">
        <f>IF(Principale!$M$38&lt;6,-2,IF(Principale!$M$38&lt;10,-1,IF(Principale!$M$38&gt;15,2,IF(Principale!$M$38&gt;11,1,0))))</f>
        <v>0</v>
      </c>
      <c r="X70" s="407"/>
      <c r="Y70" s="349"/>
      <c r="Z70" s="405"/>
      <c r="AA70" s="406">
        <f>Principale!$BP$32</f>
        <v>0</v>
      </c>
      <c r="AB70" s="407"/>
      <c r="AD70" s="408">
        <f t="shared" si="67"/>
        <v>0</v>
      </c>
      <c r="AE70" s="408"/>
      <c r="AF70" s="409"/>
      <c r="AG70" s="410"/>
      <c r="AH70" s="409"/>
      <c r="AI70" s="410"/>
      <c r="AJ70" s="409"/>
      <c r="AK70" s="410"/>
      <c r="AL70" s="409"/>
      <c r="AM70" s="410"/>
      <c r="AN70" s="412">
        <f>Principale!$BI$38</f>
        <v>1</v>
      </c>
      <c r="AO70" s="412"/>
      <c r="AP70" s="412">
        <f>IF(Principale!$BI$42&lt;1,Principale!$BI$42+0.1,IF(Principale!$BI$42&gt;1,Principale!$BI$42-0.1,Principale!$BI$42))</f>
        <v>1</v>
      </c>
      <c r="AQ70" s="412"/>
      <c r="AS70" s="411">
        <f t="shared" si="65"/>
        <v>3</v>
      </c>
      <c r="AT70" s="411"/>
      <c r="AU70" s="415">
        <f>IF(Principale!$M$38&lt;9,1,IF(Principale!$M$38&gt;15,5,IF(Principale!$M$38&gt;12,4,IF(Principale!$M$38&gt;10,3,2))))</f>
        <v>2</v>
      </c>
      <c r="AV70" s="415"/>
      <c r="AW70" s="415">
        <f>IF(AJ70&lt;0.8,1,IF(AJ70&gt;1.2,5,IF(AJ70&gt;1,4,IF(AJ70&gt;0.8,3,2))))</f>
        <v>1</v>
      </c>
      <c r="AX70" s="415"/>
      <c r="AY70" s="414"/>
      <c r="AZ70" s="414"/>
      <c r="BA70" s="414"/>
      <c r="BB70" s="414"/>
      <c r="BC70" s="274"/>
      <c r="BD70" s="274"/>
      <c r="BH70" s="64"/>
      <c r="BI70" s="111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8"/>
      <c r="CC70" s="78"/>
      <c r="CD70" s="78"/>
    </row>
    <row r="71" spans="2:82" ht="15" customHeight="1" x14ac:dyDescent="0.35">
      <c r="B71" s="413" t="s">
        <v>256</v>
      </c>
      <c r="C71" s="413"/>
      <c r="D71" s="413"/>
      <c r="E71" s="413"/>
      <c r="F71" s="413"/>
      <c r="G71" s="413"/>
      <c r="H71" s="413"/>
      <c r="I71" s="413"/>
      <c r="J71" s="413"/>
      <c r="L71" s="401">
        <f t="shared" si="66"/>
        <v>0</v>
      </c>
      <c r="M71" s="401"/>
      <c r="N71" s="402"/>
      <c r="O71" s="403"/>
      <c r="P71" s="403"/>
      <c r="Q71" s="404">
        <f t="shared" si="64"/>
        <v>0</v>
      </c>
      <c r="R71" s="404"/>
      <c r="S71" s="404"/>
      <c r="U71" s="349"/>
      <c r="V71" s="405"/>
      <c r="W71" s="406">
        <f>IF(Principale!$M$38&lt;6,-2,IF(Principale!$M$38&lt;10,-1,IF(Principale!$M$38&gt;15,2,IF(Principale!$M$38&gt;11,1,0))))</f>
        <v>0</v>
      </c>
      <c r="X71" s="407"/>
      <c r="Y71" s="349"/>
      <c r="Z71" s="405"/>
      <c r="AA71" s="406">
        <f>Principale!$BP$32</f>
        <v>0</v>
      </c>
      <c r="AB71" s="407"/>
      <c r="AD71" s="408">
        <f t="shared" si="67"/>
        <v>0</v>
      </c>
      <c r="AE71" s="408"/>
      <c r="AF71" s="409"/>
      <c r="AG71" s="410"/>
      <c r="AH71" s="409"/>
      <c r="AI71" s="410"/>
      <c r="AJ71" s="409"/>
      <c r="AK71" s="410"/>
      <c r="AL71" s="409"/>
      <c r="AM71" s="410"/>
      <c r="AN71" s="412">
        <f>Principale!$BI$38</f>
        <v>1</v>
      </c>
      <c r="AO71" s="412"/>
      <c r="AP71" s="412">
        <f>IF(Principale!$BI$42&lt;1,Principale!$BI$42+0.1,IF(Principale!$BI$42&gt;1,Principale!$BI$42-0.1,Principale!$BI$42))</f>
        <v>1</v>
      </c>
      <c r="AQ71" s="412"/>
      <c r="AS71" s="411">
        <f t="shared" si="65"/>
        <v>3</v>
      </c>
      <c r="AT71" s="411"/>
      <c r="AU71" s="415">
        <f>IF(Principale!$M$38&lt;9,1,IF(Principale!$M$38&gt;15,5,IF(Principale!$M$38&gt;12,4,IF(Principale!$M$38&gt;10,3,2))))</f>
        <v>2</v>
      </c>
      <c r="AV71" s="415"/>
      <c r="AW71" s="415">
        <f t="shared" ref="AW71" si="69">IF(AJ71&lt;0.8,1,IF(AJ71&gt;1.2,5,IF(AJ71&gt;1,4,IF(AJ71&gt;0.8,3,2))))</f>
        <v>1</v>
      </c>
      <c r="AX71" s="415"/>
      <c r="AY71" s="414"/>
      <c r="AZ71" s="414"/>
      <c r="BA71" s="414"/>
      <c r="BB71" s="414"/>
      <c r="BC71" s="274"/>
      <c r="BD71" s="274"/>
      <c r="BH71" s="64"/>
      <c r="BI71" s="111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8"/>
      <c r="CC71" s="78"/>
      <c r="CD71" s="78"/>
    </row>
    <row r="72" spans="2:82" ht="15" customHeight="1" x14ac:dyDescent="0.35">
      <c r="B72" s="413" t="s">
        <v>257</v>
      </c>
      <c r="C72" s="413"/>
      <c r="D72" s="413"/>
      <c r="E72" s="413"/>
      <c r="F72" s="413"/>
      <c r="G72" s="413"/>
      <c r="H72" s="413"/>
      <c r="I72" s="413"/>
      <c r="J72" s="413"/>
      <c r="L72" s="401">
        <f t="shared" si="66"/>
        <v>0</v>
      </c>
      <c r="M72" s="401"/>
      <c r="N72" s="402"/>
      <c r="O72" s="403"/>
      <c r="P72" s="403"/>
      <c r="Q72" s="404">
        <f t="shared" si="64"/>
        <v>0</v>
      </c>
      <c r="R72" s="404"/>
      <c r="S72" s="404"/>
      <c r="U72" s="349"/>
      <c r="V72" s="405"/>
      <c r="W72" s="406">
        <f>IF(Principale!$M$38&lt;6,-2,IF(Principale!$M$38&lt;10,-1,IF(Principale!$M$38&gt;15,2,IF(Principale!$M$38&gt;11,1,0))))</f>
        <v>0</v>
      </c>
      <c r="X72" s="407"/>
      <c r="Y72" s="349"/>
      <c r="Z72" s="405"/>
      <c r="AA72" s="406">
        <f>Principale!$BP$32</f>
        <v>0</v>
      </c>
      <c r="AB72" s="407"/>
      <c r="AD72" s="408">
        <f t="shared" si="67"/>
        <v>0</v>
      </c>
      <c r="AE72" s="408"/>
      <c r="AF72" s="409"/>
      <c r="AG72" s="410"/>
      <c r="AH72" s="409"/>
      <c r="AI72" s="410"/>
      <c r="AJ72" s="409"/>
      <c r="AK72" s="410"/>
      <c r="AL72" s="409"/>
      <c r="AM72" s="410"/>
      <c r="AN72" s="412">
        <f>Principale!$BI$38</f>
        <v>1</v>
      </c>
      <c r="AO72" s="412"/>
      <c r="AP72" s="412">
        <f>IF(Principale!$BI$42&lt;1,Principale!$BI$42+0.1,IF(Principale!$BI$42&gt;1,Principale!$BI$42-0.1,Principale!$BI$42))</f>
        <v>1</v>
      </c>
      <c r="AQ72" s="412"/>
      <c r="AS72" s="411">
        <f t="shared" si="65"/>
        <v>3</v>
      </c>
      <c r="AT72" s="411"/>
      <c r="AU72" s="415">
        <f>IF(Principale!$M$38&lt;9,1,IF(Principale!$M$38&gt;15,5,IF(Principale!$M$38&gt;12,4,IF(Principale!$M$38&gt;10,3,2))))</f>
        <v>2</v>
      </c>
      <c r="AV72" s="415"/>
      <c r="AW72" s="415">
        <f>IF(AJ72&lt;0.8,1,IF(AJ72&gt;1.2,5,IF(AJ72&gt;1,4,IF(AJ72&gt;0.8,3,2))))</f>
        <v>1</v>
      </c>
      <c r="AX72" s="415"/>
      <c r="AY72" s="414"/>
      <c r="AZ72" s="414"/>
      <c r="BA72" s="414"/>
      <c r="BB72" s="414"/>
      <c r="BC72" s="274"/>
      <c r="BD72" s="274"/>
      <c r="BH72" s="64"/>
      <c r="BI72" s="111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8"/>
      <c r="CC72" s="78"/>
      <c r="CD72" s="78"/>
    </row>
    <row r="73" spans="2:82" ht="15" customHeight="1" x14ac:dyDescent="0.35">
      <c r="B73" s="413" t="s">
        <v>258</v>
      </c>
      <c r="C73" s="413"/>
      <c r="D73" s="413"/>
      <c r="E73" s="413"/>
      <c r="F73" s="413"/>
      <c r="G73" s="413"/>
      <c r="H73" s="413"/>
      <c r="I73" s="413"/>
      <c r="J73" s="413"/>
      <c r="L73" s="401">
        <f t="shared" si="66"/>
        <v>0</v>
      </c>
      <c r="M73" s="401"/>
      <c r="N73" s="402"/>
      <c r="O73" s="403"/>
      <c r="P73" s="403"/>
      <c r="Q73" s="404">
        <f t="shared" si="64"/>
        <v>0</v>
      </c>
      <c r="R73" s="404"/>
      <c r="S73" s="404"/>
      <c r="U73" s="349"/>
      <c r="V73" s="405"/>
      <c r="W73" s="406">
        <f>IF(Principale!$M$38&lt;6,-2,IF(Principale!$M$38&lt;10,-1,IF(Principale!$M$38&gt;15,2,IF(Principale!$M$38&gt;11,1,0))))</f>
        <v>0</v>
      </c>
      <c r="X73" s="407"/>
      <c r="Y73" s="349"/>
      <c r="Z73" s="405"/>
      <c r="AA73" s="406">
        <f>Principale!$BP$32</f>
        <v>0</v>
      </c>
      <c r="AB73" s="407"/>
      <c r="AD73" s="408">
        <f t="shared" si="67"/>
        <v>0</v>
      </c>
      <c r="AE73" s="408"/>
      <c r="AF73" s="409"/>
      <c r="AG73" s="410"/>
      <c r="AH73" s="409"/>
      <c r="AI73" s="410"/>
      <c r="AJ73" s="409"/>
      <c r="AK73" s="410"/>
      <c r="AL73" s="409"/>
      <c r="AM73" s="410"/>
      <c r="AN73" s="412">
        <f>Principale!$BI$38</f>
        <v>1</v>
      </c>
      <c r="AO73" s="412"/>
      <c r="AP73" s="412">
        <f>IF(Principale!$BI$42&lt;1,Principale!$BI$42+0.1,IF(Principale!$BI$42&gt;1,Principale!$BI$42-0.1,Principale!$BI$42))</f>
        <v>1</v>
      </c>
      <c r="AQ73" s="412"/>
      <c r="AS73" s="411">
        <f t="shared" si="65"/>
        <v>3</v>
      </c>
      <c r="AT73" s="411"/>
      <c r="AU73" s="415">
        <f>IF(Principale!$M$38&lt;9,1,IF(Principale!$M$38&gt;15,5,IF(Principale!$M$38&gt;12,4,IF(Principale!$M$38&gt;10,3,2))))</f>
        <v>2</v>
      </c>
      <c r="AV73" s="415"/>
      <c r="AW73" s="415">
        <f t="shared" ref="AW73" si="70">IF(AJ73&lt;0.8,1,IF(AJ73&gt;1.2,5,IF(AJ73&gt;1,4,IF(AJ73&gt;0.8,3,2))))</f>
        <v>1</v>
      </c>
      <c r="AX73" s="415"/>
      <c r="AY73" s="414"/>
      <c r="AZ73" s="414"/>
      <c r="BA73" s="414"/>
      <c r="BB73" s="414"/>
      <c r="BC73" s="274"/>
      <c r="BD73" s="274"/>
      <c r="BH73" s="64"/>
      <c r="BI73" s="111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8"/>
      <c r="CC73" s="78"/>
      <c r="CD73" s="78"/>
    </row>
    <row r="74" spans="2:82" ht="15" customHeight="1" x14ac:dyDescent="0.35">
      <c r="B74" s="413" t="s">
        <v>259</v>
      </c>
      <c r="C74" s="413"/>
      <c r="D74" s="413"/>
      <c r="E74" s="413"/>
      <c r="F74" s="413"/>
      <c r="G74" s="413"/>
      <c r="H74" s="413"/>
      <c r="I74" s="413"/>
      <c r="J74" s="413"/>
      <c r="L74" s="401">
        <f t="shared" si="66"/>
        <v>0</v>
      </c>
      <c r="M74" s="401"/>
      <c r="N74" s="402"/>
      <c r="O74" s="403"/>
      <c r="P74" s="403"/>
      <c r="Q74" s="404">
        <f t="shared" si="64"/>
        <v>0</v>
      </c>
      <c r="R74" s="404"/>
      <c r="S74" s="404"/>
      <c r="U74" s="349"/>
      <c r="V74" s="405"/>
      <c r="W74" s="406">
        <f>IF(Principale!$M$38&lt;6,-2,IF(Principale!$M$38&lt;10,-1,IF(Principale!$M$38&gt;15,2,IF(Principale!$M$38&gt;11,1,0))))</f>
        <v>0</v>
      </c>
      <c r="X74" s="407"/>
      <c r="Y74" s="349"/>
      <c r="Z74" s="405"/>
      <c r="AA74" s="406">
        <f>Principale!$BP$32</f>
        <v>0</v>
      </c>
      <c r="AB74" s="407"/>
      <c r="AD74" s="408">
        <f t="shared" si="67"/>
        <v>0</v>
      </c>
      <c r="AE74" s="408"/>
      <c r="AF74" s="409"/>
      <c r="AG74" s="410"/>
      <c r="AH74" s="409"/>
      <c r="AI74" s="410"/>
      <c r="AJ74" s="409"/>
      <c r="AK74" s="410"/>
      <c r="AL74" s="409"/>
      <c r="AM74" s="410"/>
      <c r="AN74" s="412">
        <f>Principale!$BI$38</f>
        <v>1</v>
      </c>
      <c r="AO74" s="412"/>
      <c r="AP74" s="412">
        <f>IF(Principale!$BI$42&lt;1,Principale!$BI$42+0.1,IF(Principale!$BI$42&gt;1,Principale!$BI$42-0.1,Principale!$BI$42))</f>
        <v>1</v>
      </c>
      <c r="AQ74" s="412"/>
      <c r="AS74" s="411">
        <f t="shared" si="65"/>
        <v>3</v>
      </c>
      <c r="AT74" s="411"/>
      <c r="AU74" s="415">
        <f>IF(Principale!$M$38&lt;9,1,IF(Principale!$M$38&gt;15,5,IF(Principale!$M$38&gt;12,4,IF(Principale!$M$38&gt;10,3,2))))</f>
        <v>2</v>
      </c>
      <c r="AV74" s="415"/>
      <c r="AW74" s="415">
        <f>IF(AJ74&lt;0.8,1,IF(AJ74&gt;1.2,5,IF(AJ74&gt;1,4,IF(AJ74&gt;0.8,3,2))))</f>
        <v>1</v>
      </c>
      <c r="AX74" s="415"/>
      <c r="AY74" s="414"/>
      <c r="AZ74" s="414"/>
      <c r="BA74" s="414"/>
      <c r="BB74" s="414"/>
      <c r="BC74" s="274"/>
      <c r="BD74" s="274"/>
      <c r="BH74" s="64"/>
      <c r="BI74" s="111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8"/>
      <c r="CC74" s="78"/>
      <c r="CD74" s="78"/>
    </row>
    <row r="75" spans="2:82" ht="15" customHeight="1" x14ac:dyDescent="0.35">
      <c r="B75" s="413" t="s">
        <v>260</v>
      </c>
      <c r="C75" s="413"/>
      <c r="D75" s="413"/>
      <c r="E75" s="413"/>
      <c r="F75" s="413"/>
      <c r="G75" s="413"/>
      <c r="H75" s="413"/>
      <c r="I75" s="413"/>
      <c r="J75" s="413"/>
      <c r="L75" s="401">
        <f t="shared" si="66"/>
        <v>0</v>
      </c>
      <c r="M75" s="401"/>
      <c r="N75" s="402"/>
      <c r="O75" s="403"/>
      <c r="P75" s="403"/>
      <c r="Q75" s="404">
        <f t="shared" si="64"/>
        <v>0</v>
      </c>
      <c r="R75" s="404"/>
      <c r="S75" s="404"/>
      <c r="U75" s="349"/>
      <c r="V75" s="405"/>
      <c r="W75" s="406">
        <f>IF(Principale!$M$38&lt;6,-2,IF(Principale!$M$38&lt;10,-1,IF(Principale!$M$38&gt;15,2,IF(Principale!$M$38&gt;11,1,0))))</f>
        <v>0</v>
      </c>
      <c r="X75" s="407"/>
      <c r="Y75" s="349"/>
      <c r="Z75" s="405"/>
      <c r="AA75" s="406">
        <f>Principale!$BP$32</f>
        <v>0</v>
      </c>
      <c r="AB75" s="407"/>
      <c r="AD75" s="408">
        <f t="shared" si="67"/>
        <v>0</v>
      </c>
      <c r="AE75" s="408"/>
      <c r="AF75" s="409"/>
      <c r="AG75" s="410"/>
      <c r="AH75" s="409"/>
      <c r="AI75" s="410"/>
      <c r="AJ75" s="409"/>
      <c r="AK75" s="410"/>
      <c r="AL75" s="409"/>
      <c r="AM75" s="410"/>
      <c r="AN75" s="412">
        <f>Principale!$BI$38</f>
        <v>1</v>
      </c>
      <c r="AO75" s="412"/>
      <c r="AP75" s="412">
        <f>IF(Principale!$BI$42&lt;1,Principale!$BI$42+0.1,IF(Principale!$BI$42&gt;1,Principale!$BI$42-0.1,Principale!$BI$42))</f>
        <v>1</v>
      </c>
      <c r="AQ75" s="412"/>
      <c r="AS75" s="411">
        <f t="shared" si="65"/>
        <v>3</v>
      </c>
      <c r="AT75" s="411"/>
      <c r="AU75" s="415">
        <f>IF(Principale!$M$38&lt;9,1,IF(Principale!$M$38&gt;15,5,IF(Principale!$M$38&gt;12,4,IF(Principale!$M$38&gt;10,3,2))))</f>
        <v>2</v>
      </c>
      <c r="AV75" s="415"/>
      <c r="AW75" s="415">
        <f t="shared" ref="AW75" si="71">IF(AJ75&lt;0.8,1,IF(AJ75&gt;1.2,5,IF(AJ75&gt;1,4,IF(AJ75&gt;0.8,3,2))))</f>
        <v>1</v>
      </c>
      <c r="AX75" s="415"/>
      <c r="AY75" s="414"/>
      <c r="AZ75" s="414"/>
      <c r="BA75" s="414"/>
      <c r="BB75" s="414"/>
      <c r="BC75" s="274"/>
      <c r="BD75" s="274"/>
      <c r="BH75" s="64"/>
      <c r="BI75" s="111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8"/>
      <c r="CC75" s="78"/>
      <c r="CD75" s="78"/>
    </row>
    <row r="76" spans="2:82" ht="15" customHeight="1" x14ac:dyDescent="0.35">
      <c r="B76" s="413" t="s">
        <v>262</v>
      </c>
      <c r="C76" s="413"/>
      <c r="D76" s="413"/>
      <c r="E76" s="413"/>
      <c r="F76" s="413"/>
      <c r="G76" s="413"/>
      <c r="H76" s="413"/>
      <c r="I76" s="413"/>
      <c r="J76" s="413"/>
      <c r="L76" s="401">
        <f t="shared" si="66"/>
        <v>0</v>
      </c>
      <c r="M76" s="401"/>
      <c r="N76" s="402"/>
      <c r="O76" s="403"/>
      <c r="P76" s="403"/>
      <c r="Q76" s="404">
        <f t="shared" si="64"/>
        <v>0</v>
      </c>
      <c r="R76" s="404"/>
      <c r="S76" s="404"/>
      <c r="U76" s="349"/>
      <c r="V76" s="405"/>
      <c r="W76" s="406">
        <f>IF(Principale!$M$38&lt;6,-2,IF(Principale!$M$38&lt;10,-1,IF(Principale!$M$38&gt;15,2,IF(Principale!$M$38&gt;11,1,0))))</f>
        <v>0</v>
      </c>
      <c r="X76" s="407"/>
      <c r="Y76" s="349"/>
      <c r="Z76" s="405"/>
      <c r="AA76" s="406">
        <f>Principale!$BP$32</f>
        <v>0</v>
      </c>
      <c r="AB76" s="407"/>
      <c r="AD76" s="408">
        <f t="shared" si="67"/>
        <v>0</v>
      </c>
      <c r="AE76" s="408"/>
      <c r="AF76" s="409"/>
      <c r="AG76" s="410"/>
      <c r="AH76" s="409"/>
      <c r="AI76" s="410"/>
      <c r="AJ76" s="409"/>
      <c r="AK76" s="410"/>
      <c r="AL76" s="409"/>
      <c r="AM76" s="410"/>
      <c r="AN76" s="412">
        <f>Principale!$BI$38</f>
        <v>1</v>
      </c>
      <c r="AO76" s="412"/>
      <c r="AP76" s="412">
        <f>IF(Principale!$BI$42&lt;1,Principale!$BI$42+0.1,IF(Principale!$BI$42&gt;1,Principale!$BI$42-0.1,Principale!$BI$42))</f>
        <v>1</v>
      </c>
      <c r="AQ76" s="412"/>
      <c r="AS76" s="411">
        <f t="shared" si="65"/>
        <v>3</v>
      </c>
      <c r="AT76" s="411"/>
      <c r="AU76" s="415">
        <f>IF(Principale!$M$38&lt;9,1,IF(Principale!$M$38&gt;15,5,IF(Principale!$M$38&gt;12,4,IF(Principale!$M$38&gt;10,3,2))))</f>
        <v>2</v>
      </c>
      <c r="AV76" s="415"/>
      <c r="AW76" s="415">
        <f>IF(AJ76&lt;0.8,1,IF(AJ76&gt;1.2,5,IF(AJ76&gt;1,4,IF(AJ76&gt;0.8,3,2))))</f>
        <v>1</v>
      </c>
      <c r="AX76" s="415"/>
      <c r="AY76" s="414"/>
      <c r="AZ76" s="414"/>
      <c r="BA76" s="414"/>
      <c r="BB76" s="414"/>
      <c r="BC76" s="274"/>
      <c r="BD76" s="274"/>
      <c r="BH76" s="64"/>
      <c r="BI76" s="111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8"/>
    </row>
    <row r="77" spans="2:82" ht="15" customHeight="1" x14ac:dyDescent="0.35">
      <c r="B77" s="413" t="s">
        <v>261</v>
      </c>
      <c r="C77" s="413"/>
      <c r="D77" s="413"/>
      <c r="E77" s="413"/>
      <c r="F77" s="413"/>
      <c r="G77" s="413"/>
      <c r="H77" s="413"/>
      <c r="I77" s="413"/>
      <c r="J77" s="413"/>
      <c r="L77" s="401">
        <f t="shared" si="66"/>
        <v>0</v>
      </c>
      <c r="M77" s="401"/>
      <c r="N77" s="402"/>
      <c r="O77" s="403"/>
      <c r="P77" s="403"/>
      <c r="Q77" s="404">
        <f t="shared" si="64"/>
        <v>0</v>
      </c>
      <c r="R77" s="404"/>
      <c r="S77" s="404"/>
      <c r="U77" s="349"/>
      <c r="V77" s="405"/>
      <c r="W77" s="406">
        <f>IF(Principale!$M$38&lt;6,-2,IF(Principale!$M$38&lt;10,-1,IF(Principale!$M$38&gt;15,2,IF(Principale!$M$38&gt;11,1,0))))</f>
        <v>0</v>
      </c>
      <c r="X77" s="407"/>
      <c r="Y77" s="349"/>
      <c r="Z77" s="405"/>
      <c r="AA77" s="406">
        <f>Principale!$BP$32</f>
        <v>0</v>
      </c>
      <c r="AB77" s="407"/>
      <c r="AD77" s="408">
        <f t="shared" si="67"/>
        <v>0</v>
      </c>
      <c r="AE77" s="408"/>
      <c r="AF77" s="409"/>
      <c r="AG77" s="410"/>
      <c r="AH77" s="409"/>
      <c r="AI77" s="410"/>
      <c r="AJ77" s="409"/>
      <c r="AK77" s="410"/>
      <c r="AL77" s="409"/>
      <c r="AM77" s="410"/>
      <c r="AN77" s="412">
        <f>Principale!$BI$38</f>
        <v>1</v>
      </c>
      <c r="AO77" s="412"/>
      <c r="AP77" s="412">
        <f>IF(Principale!$BI$42&lt;1,Principale!$BI$42+0.1,IF(Principale!$BI$42&gt;1,Principale!$BI$42-0.1,Principale!$BI$42))</f>
        <v>1</v>
      </c>
      <c r="AQ77" s="412"/>
      <c r="AS77" s="411">
        <f t="shared" si="65"/>
        <v>3</v>
      </c>
      <c r="AT77" s="411"/>
      <c r="AU77" s="415">
        <f>IF(Principale!$M$38&lt;9,1,IF(Principale!$M$38&gt;15,5,IF(Principale!$M$38&gt;12,4,IF(Principale!$M$38&gt;10,3,2))))</f>
        <v>2</v>
      </c>
      <c r="AV77" s="415"/>
      <c r="AW77" s="415">
        <f t="shared" ref="AW77:AW78" si="72">IF(AJ77&lt;0.8,1,IF(AJ77&gt;1.2,5,IF(AJ77&gt;1,4,IF(AJ77&gt;0.8,3,2))))</f>
        <v>1</v>
      </c>
      <c r="AX77" s="415"/>
      <c r="AY77" s="414"/>
      <c r="AZ77" s="414"/>
      <c r="BA77" s="414"/>
      <c r="BB77" s="414"/>
      <c r="BC77" s="274"/>
      <c r="BD77" s="274"/>
      <c r="BH77" s="64"/>
      <c r="BI77" s="111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8"/>
    </row>
    <row r="78" spans="2:82" ht="15" customHeight="1" x14ac:dyDescent="0.35">
      <c r="B78" s="413" t="s">
        <v>263</v>
      </c>
      <c r="C78" s="413"/>
      <c r="D78" s="413"/>
      <c r="E78" s="413"/>
      <c r="F78" s="413"/>
      <c r="G78" s="413"/>
      <c r="H78" s="413"/>
      <c r="I78" s="413"/>
      <c r="J78" s="413"/>
      <c r="L78" s="401">
        <f t="shared" si="66"/>
        <v>0</v>
      </c>
      <c r="M78" s="401"/>
      <c r="N78" s="402"/>
      <c r="O78" s="403"/>
      <c r="P78" s="403"/>
      <c r="Q78" s="404">
        <f t="shared" si="64"/>
        <v>0</v>
      </c>
      <c r="R78" s="404"/>
      <c r="S78" s="404"/>
      <c r="U78" s="349"/>
      <c r="V78" s="405"/>
      <c r="W78" s="406">
        <f>IF(Principale!$M$38&lt;6,-2,IF(Principale!$M$38&lt;10,-1,IF(Principale!$M$38&gt;15,2,IF(Principale!$M$38&gt;11,1,0))))</f>
        <v>0</v>
      </c>
      <c r="X78" s="407"/>
      <c r="Y78" s="349"/>
      <c r="Z78" s="405"/>
      <c r="AA78" s="406">
        <f>Principale!$BP$32</f>
        <v>0</v>
      </c>
      <c r="AB78" s="407"/>
      <c r="AD78" s="408">
        <f t="shared" si="67"/>
        <v>0</v>
      </c>
      <c r="AE78" s="408"/>
      <c r="AF78" s="409"/>
      <c r="AG78" s="410"/>
      <c r="AH78" s="409"/>
      <c r="AI78" s="410"/>
      <c r="AJ78" s="409"/>
      <c r="AK78" s="410"/>
      <c r="AL78" s="409"/>
      <c r="AM78" s="410"/>
      <c r="AN78" s="412">
        <f>Principale!$BI$38</f>
        <v>1</v>
      </c>
      <c r="AO78" s="412"/>
      <c r="AP78" s="412">
        <f>IF(Principale!$BI$42&lt;1,Principale!$BI$42+0.1,IF(Principale!$BI$42&gt;1,Principale!$BI$42-0.1,Principale!$BI$42))</f>
        <v>1</v>
      </c>
      <c r="AQ78" s="412"/>
      <c r="AS78" s="411">
        <f t="shared" si="65"/>
        <v>3</v>
      </c>
      <c r="AT78" s="411"/>
      <c r="AU78" s="415">
        <f>IF(Principale!$M$38&lt;9,1,IF(Principale!$M$38&gt;15,5,IF(Principale!$M$38&gt;12,4,IF(Principale!$M$38&gt;10,3,2))))</f>
        <v>2</v>
      </c>
      <c r="AV78" s="415"/>
      <c r="AW78" s="415">
        <f t="shared" si="72"/>
        <v>1</v>
      </c>
      <c r="AX78" s="415"/>
      <c r="AY78" s="414"/>
      <c r="AZ78" s="414"/>
      <c r="BA78" s="414"/>
      <c r="BB78" s="414"/>
      <c r="BC78" s="274"/>
      <c r="BD78" s="274"/>
      <c r="BH78" s="64"/>
      <c r="BI78" s="111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8"/>
    </row>
    <row r="79" spans="2:82" ht="7.5" customHeight="1" x14ac:dyDescent="0.35">
      <c r="L79" s="62"/>
      <c r="M79" s="62"/>
      <c r="N79" s="62"/>
      <c r="O79" s="62"/>
      <c r="P79" s="62"/>
      <c r="Q79" s="63"/>
      <c r="R79" s="63"/>
      <c r="S79" s="63"/>
      <c r="U79" s="65"/>
      <c r="V79" s="65"/>
      <c r="W79" s="66"/>
      <c r="X79" s="66"/>
      <c r="Y79" s="65"/>
      <c r="Z79" s="65"/>
      <c r="AA79" s="66"/>
      <c r="AB79" s="66"/>
      <c r="AD79" s="20"/>
      <c r="AE79" s="20"/>
      <c r="AN79" s="20"/>
      <c r="AO79" s="20"/>
      <c r="AP79" s="20"/>
      <c r="AQ79" s="20"/>
      <c r="AS79" s="20"/>
      <c r="AT79" s="20"/>
      <c r="AU79" s="20"/>
      <c r="AV79" s="20"/>
      <c r="BH79" s="64"/>
      <c r="BI79" s="112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</row>
    <row r="80" spans="2:82" ht="13.5" customHeight="1" x14ac:dyDescent="0.35">
      <c r="B80" s="422" t="s">
        <v>83</v>
      </c>
      <c r="C80" s="422"/>
      <c r="D80" s="422"/>
      <c r="E80" s="422"/>
      <c r="F80" s="422"/>
      <c r="G80" s="422"/>
      <c r="H80" s="422"/>
      <c r="I80" s="422"/>
      <c r="J80" s="422"/>
      <c r="L80" s="418">
        <f>IF(Principale!$E$98=Abilità!B80,2,IF(Principale!$Q$98=Abilità!B80,2,IF(Principale!$AC$98=Abilità!B80,1,IF(Principale!$AO$98=Abilità!B80,1,0))))</f>
        <v>0</v>
      </c>
      <c r="M80" s="419"/>
      <c r="N80" s="420" t="s">
        <v>623</v>
      </c>
      <c r="O80" s="420"/>
      <c r="P80" s="420"/>
      <c r="Q80" s="420"/>
      <c r="R80" s="420"/>
      <c r="S80" s="420"/>
      <c r="U80" s="65"/>
      <c r="V80" s="65"/>
      <c r="W80" s="66"/>
      <c r="X80" s="66"/>
      <c r="Y80" s="65"/>
      <c r="Z80" s="65"/>
      <c r="AA80" s="66"/>
      <c r="AB80" s="66"/>
      <c r="AD80" s="21"/>
      <c r="AE80" s="21"/>
      <c r="AF80" s="159"/>
      <c r="AG80" s="159"/>
      <c r="AH80" s="159"/>
      <c r="AI80" s="159"/>
      <c r="AJ80" s="159"/>
      <c r="AK80" s="159"/>
      <c r="AL80" s="159"/>
      <c r="AM80" s="159"/>
      <c r="AN80" s="21"/>
      <c r="AO80" s="21"/>
      <c r="AP80" s="21"/>
      <c r="AQ80" s="21"/>
      <c r="AS80" s="20"/>
      <c r="AT80" s="20"/>
      <c r="AU80" s="20"/>
      <c r="AV80" s="20"/>
      <c r="BH80" s="64"/>
      <c r="BI80" s="112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</row>
    <row r="81" spans="2:82" ht="15" customHeight="1" x14ac:dyDescent="0.35">
      <c r="B81" s="413" t="s">
        <v>87</v>
      </c>
      <c r="C81" s="413"/>
      <c r="D81" s="413"/>
      <c r="E81" s="413"/>
      <c r="F81" s="413"/>
      <c r="G81" s="413"/>
      <c r="H81" s="413"/>
      <c r="I81" s="413"/>
      <c r="J81" s="413"/>
      <c r="L81" s="401">
        <f>IF(Q81&lt;136,0+SUM(U81:AB81)+$L$80,LOOKUP(Q81,$CD$11:$CD$31,$CC$11:$CC$31)+SUM(U81:AB81)+$L$80)</f>
        <v>0</v>
      </c>
      <c r="M81" s="401"/>
      <c r="N81" s="402"/>
      <c r="O81" s="403"/>
      <c r="P81" s="403"/>
      <c r="Q81" s="404">
        <f t="shared" ref="Q81:Q83" si="73">IF(AD81="",0,N81*AD81)</f>
        <v>0</v>
      </c>
      <c r="R81" s="404"/>
      <c r="S81" s="404"/>
      <c r="U81" s="349"/>
      <c r="V81" s="405"/>
      <c r="W81" s="406">
        <f>IF(Principale!$M$34&lt;6,-2,IF(Principale!$M$34&lt;10,-1,IF(Principale!$M$34&gt;15,2,IF(Principale!$M$34&gt;11,1,0))))</f>
        <v>0</v>
      </c>
      <c r="X81" s="407"/>
      <c r="Y81" s="406">
        <f>BI81</f>
        <v>0</v>
      </c>
      <c r="Z81" s="407"/>
      <c r="AA81" s="406">
        <f>Principale!$S$71+Equipaggiamento!$AQ$3+Principale!$BP$32</f>
        <v>0</v>
      </c>
      <c r="AB81" s="407"/>
      <c r="AD81" s="408">
        <f t="shared" ref="AD81:AD83" si="74">IF(AF81=0,0,AF81*AH81*AJ81*AL81*AN81*AP81)</f>
        <v>0</v>
      </c>
      <c r="AE81" s="408"/>
      <c r="AF81" s="409"/>
      <c r="AG81" s="410"/>
      <c r="AH81" s="409"/>
      <c r="AI81" s="410"/>
      <c r="AJ81" s="409"/>
      <c r="AK81" s="410"/>
      <c r="AL81" s="409"/>
      <c r="AM81" s="410"/>
      <c r="AN81" s="427">
        <f>Principale!$BI$34</f>
        <v>1</v>
      </c>
      <c r="AO81" s="428"/>
      <c r="AP81" s="427">
        <f>IF(Principale!$BI$32&lt;1,Principale!$BI$32+0.1,IF(Principale!$BI$32&gt;1,Principale!$BI$32-0.1,Principale!$BI$32))</f>
        <v>1</v>
      </c>
      <c r="AQ81" s="428"/>
      <c r="AS81" s="411">
        <f t="shared" ref="AS81:AS83" si="75">SUM(AU81:BB81)</f>
        <v>3</v>
      </c>
      <c r="AT81" s="411"/>
      <c r="AU81" s="415">
        <f>IF(Principale!$M$34&lt;9,1,IF(Principale!$M$34&gt;15,5,IF(Principale!$M$34&gt;12,4,IF(Principale!$M$34&gt;10,3,2))))</f>
        <v>2</v>
      </c>
      <c r="AV81" s="415"/>
      <c r="AW81" s="415">
        <f t="shared" ref="AW81:AW83" si="76">IF(AJ81&lt;0.8,1,IF(AJ81&gt;1.2,5,IF(AJ81&gt;1,4,IF(AJ81&gt;0.8,3,2))))</f>
        <v>1</v>
      </c>
      <c r="AX81" s="415"/>
      <c r="AY81" s="414"/>
      <c r="AZ81" s="414"/>
      <c r="BA81" s="414"/>
      <c r="BB81" s="414"/>
      <c r="BC81" s="274"/>
      <c r="BD81" s="274"/>
      <c r="BH81" s="123"/>
      <c r="BI81" s="111">
        <f>IF(SUM(BJ81:CA81)&gt;2,2,SUM(BJ81:CA81))</f>
        <v>0</v>
      </c>
      <c r="BJ81" s="57">
        <f>IF(Q82&lt;136,0,IF(LOOKUP(Q82,$CD$11:$CD$31,$CC$11:$CC$31)&gt;5,2,IF(LOOKUP(Q82,$CD$11:$CD$31,$CC$11:$CC$31)&gt;2,1,0)))</f>
        <v>0</v>
      </c>
      <c r="BK81" s="57">
        <f>IF(Q85&lt;136,0,IF(LOOKUP(Q85,$CD$11:$CD$31,$CC$11:$CC$31)&gt;5,2,IF(LOOKUP(Q85,$CD$11:$CD$31,$CC$11:$CC$31)&gt;2,1,0)))</f>
        <v>0</v>
      </c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8"/>
      <c r="CC81" s="120"/>
      <c r="CD81" s="120"/>
    </row>
    <row r="82" spans="2:82" ht="15" customHeight="1" x14ac:dyDescent="0.35">
      <c r="B82" s="413" t="s">
        <v>369</v>
      </c>
      <c r="C82" s="413"/>
      <c r="D82" s="413"/>
      <c r="E82" s="413"/>
      <c r="F82" s="413"/>
      <c r="G82" s="413"/>
      <c r="H82" s="413"/>
      <c r="I82" s="413"/>
      <c r="J82" s="413"/>
      <c r="L82" s="401">
        <f t="shared" ref="L82:L86" si="77">IF(Q82&lt;136,0+SUM(U82:AB82)+$L$80,LOOKUP(Q82,$CD$11:$CD$31,$CC$11:$CC$31)+SUM(U82:AB82)+$L$80)</f>
        <v>0</v>
      </c>
      <c r="M82" s="401"/>
      <c r="N82" s="402"/>
      <c r="O82" s="403"/>
      <c r="P82" s="403"/>
      <c r="Q82" s="404">
        <f t="shared" si="73"/>
        <v>0</v>
      </c>
      <c r="R82" s="404"/>
      <c r="S82" s="404"/>
      <c r="U82" s="349"/>
      <c r="V82" s="405"/>
      <c r="W82" s="406">
        <f>IF(Principale!$M$34&lt;6,-2,IF(Principale!$M$34&lt;10,-1,IF(Principale!$M$34&gt;15,2,IF(Principale!$M$34&gt;11,1,0))))</f>
        <v>0</v>
      </c>
      <c r="X82" s="407"/>
      <c r="Y82" s="406">
        <f>BI82</f>
        <v>0</v>
      </c>
      <c r="Z82" s="407"/>
      <c r="AA82" s="406">
        <f>Equipaggiamento!$AQ$3+Principale!$BP$32</f>
        <v>0</v>
      </c>
      <c r="AB82" s="407"/>
      <c r="AD82" s="408">
        <f t="shared" si="74"/>
        <v>0</v>
      </c>
      <c r="AE82" s="408"/>
      <c r="AF82" s="409"/>
      <c r="AG82" s="410"/>
      <c r="AH82" s="409"/>
      <c r="AI82" s="410"/>
      <c r="AJ82" s="409"/>
      <c r="AK82" s="410"/>
      <c r="AL82" s="409"/>
      <c r="AM82" s="410"/>
      <c r="AN82" s="412">
        <f>Principale!$BI$34</f>
        <v>1</v>
      </c>
      <c r="AO82" s="412"/>
      <c r="AP82" s="412">
        <f>IF(Principale!$BI$32&lt;1,Principale!$BI$32+0.1,IF(Principale!$BI$32&gt;1,Principale!$BI$32-0.1,Principale!$BI$32))</f>
        <v>1</v>
      </c>
      <c r="AQ82" s="412"/>
      <c r="AS82" s="411">
        <f t="shared" si="75"/>
        <v>3</v>
      </c>
      <c r="AT82" s="411"/>
      <c r="AU82" s="415">
        <f>IF(Principale!$M$32&lt;9,1,IF(Principale!$M$32&gt;15,5,IF(Principale!$M$32&gt;12,4,IF(Principale!$M$32&gt;10,3,2))))</f>
        <v>2</v>
      </c>
      <c r="AV82" s="415"/>
      <c r="AW82" s="415">
        <f t="shared" si="76"/>
        <v>1</v>
      </c>
      <c r="AX82" s="415"/>
      <c r="AY82" s="414"/>
      <c r="AZ82" s="414"/>
      <c r="BA82" s="414"/>
      <c r="BB82" s="414"/>
      <c r="BC82" s="274"/>
      <c r="BD82" s="274"/>
      <c r="BH82" s="123"/>
      <c r="BI82" s="111">
        <f>IF(SUM(BJ82:CA82)&gt;2,2,SUM(BJ82:CA82))</f>
        <v>0</v>
      </c>
      <c r="BJ82" s="57">
        <f>IF(Q81&lt;136,0,IF(LOOKUP(Q81,$CD$11:$CD$31,$CC$11:$CC$31)&gt;5,2,IF(LOOKUP(Q81,$CD$11:$CD$31,$CC$11:$CC$31)&gt;2,1,0)))</f>
        <v>0</v>
      </c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8"/>
      <c r="CC82" s="120"/>
      <c r="CD82" s="120"/>
    </row>
    <row r="83" spans="2:82" ht="15" customHeight="1" x14ac:dyDescent="0.35">
      <c r="B83" s="413" t="s">
        <v>88</v>
      </c>
      <c r="C83" s="413"/>
      <c r="D83" s="413"/>
      <c r="E83" s="413"/>
      <c r="F83" s="413"/>
      <c r="G83" s="413"/>
      <c r="H83" s="413"/>
      <c r="I83" s="413"/>
      <c r="J83" s="413"/>
      <c r="L83" s="401">
        <f t="shared" si="77"/>
        <v>0</v>
      </c>
      <c r="M83" s="401"/>
      <c r="N83" s="402"/>
      <c r="O83" s="403"/>
      <c r="P83" s="403"/>
      <c r="Q83" s="404">
        <f t="shared" si="73"/>
        <v>0</v>
      </c>
      <c r="R83" s="404"/>
      <c r="S83" s="404"/>
      <c r="U83" s="349"/>
      <c r="V83" s="405"/>
      <c r="W83" s="406">
        <f>IF(Principale!$M$32&lt;6,-2,IF(Principale!$M$32&lt;10,-1,IF(Principale!$M$32&gt;15,2,IF(Principale!$M$32&gt;11,1,0))))</f>
        <v>0</v>
      </c>
      <c r="X83" s="407"/>
      <c r="Y83" s="349"/>
      <c r="Z83" s="405"/>
      <c r="AA83" s="406">
        <f>Principale!$S$71+Equipaggiamento!$AQ$3+Principale!$BP$32</f>
        <v>0</v>
      </c>
      <c r="AB83" s="407"/>
      <c r="AD83" s="408">
        <f t="shared" si="74"/>
        <v>0</v>
      </c>
      <c r="AE83" s="408"/>
      <c r="AF83" s="409"/>
      <c r="AG83" s="410"/>
      <c r="AH83" s="409"/>
      <c r="AI83" s="410"/>
      <c r="AJ83" s="409"/>
      <c r="AK83" s="410"/>
      <c r="AL83" s="409"/>
      <c r="AM83" s="410"/>
      <c r="AN83" s="412">
        <f>Principale!$BI$32</f>
        <v>1</v>
      </c>
      <c r="AO83" s="412"/>
      <c r="AP83" s="412">
        <f>IF(Principale!$BI$46&lt;1,Principale!$BI$46+0.1,IF(Principale!$BI$46&gt;1,Principale!$BI$46-0.1,Principale!$BI$46))</f>
        <v>1</v>
      </c>
      <c r="AQ83" s="412"/>
      <c r="AS83" s="411">
        <f t="shared" si="75"/>
        <v>3</v>
      </c>
      <c r="AT83" s="411"/>
      <c r="AU83" s="415">
        <f>IF(Principale!$M$32&lt;9,1,IF(Principale!$M$32&gt;15,5,IF(Principale!$M$32&gt;12,4,IF(Principale!$M$32&gt;10,3,2))))</f>
        <v>2</v>
      </c>
      <c r="AV83" s="415"/>
      <c r="AW83" s="415">
        <f t="shared" si="76"/>
        <v>1</v>
      </c>
      <c r="AX83" s="415"/>
      <c r="AY83" s="414"/>
      <c r="AZ83" s="414"/>
      <c r="BA83" s="414"/>
      <c r="BB83" s="414"/>
      <c r="BC83" s="274"/>
      <c r="BD83" s="274"/>
      <c r="BH83" s="123"/>
      <c r="BI83" s="111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8"/>
      <c r="CC83" s="120"/>
      <c r="CD83" s="120"/>
    </row>
    <row r="84" spans="2:82" ht="15" customHeight="1" x14ac:dyDescent="0.35">
      <c r="B84" s="413" t="s">
        <v>86</v>
      </c>
      <c r="C84" s="413"/>
      <c r="D84" s="413"/>
      <c r="E84" s="413"/>
      <c r="F84" s="413"/>
      <c r="G84" s="413"/>
      <c r="H84" s="413"/>
      <c r="I84" s="413"/>
      <c r="J84" s="413"/>
      <c r="L84" s="401">
        <f t="shared" si="77"/>
        <v>0</v>
      </c>
      <c r="M84" s="401"/>
      <c r="N84" s="402"/>
      <c r="O84" s="403"/>
      <c r="P84" s="403"/>
      <c r="Q84" s="404">
        <f t="shared" ref="Q84" si="78">IF(AD84="",0,N84*AD84)</f>
        <v>0</v>
      </c>
      <c r="R84" s="404"/>
      <c r="S84" s="404"/>
      <c r="U84" s="349"/>
      <c r="V84" s="405"/>
      <c r="W84" s="406">
        <f>IF(Principale!$M$32&lt;6,-2,IF(Principale!$M$32&lt;10,-1,IF(Principale!$M$32&gt;15,2,IF(Principale!$M$32&gt;11,1,0))))</f>
        <v>0</v>
      </c>
      <c r="X84" s="407"/>
      <c r="Y84" s="349"/>
      <c r="Z84" s="405"/>
      <c r="AA84" s="406">
        <f>Principale!$S$71+Equipaggiamento!$AQ$3+Principale!$BP$32</f>
        <v>0</v>
      </c>
      <c r="AB84" s="407"/>
      <c r="AD84" s="408">
        <f t="shared" ref="AD84" si="79">IF(AF84=0,0,AF84*AH84*AJ84*AL84*AN84*AP84)</f>
        <v>0</v>
      </c>
      <c r="AE84" s="408"/>
      <c r="AF84" s="409"/>
      <c r="AG84" s="410"/>
      <c r="AH84" s="409"/>
      <c r="AI84" s="410"/>
      <c r="AJ84" s="409"/>
      <c r="AK84" s="410"/>
      <c r="AL84" s="409"/>
      <c r="AM84" s="410"/>
      <c r="AN84" s="412">
        <f>Principale!$BI$32</f>
        <v>1</v>
      </c>
      <c r="AO84" s="412"/>
      <c r="AP84" s="412">
        <f>IF(Principale!$BI$46&lt;1,Principale!$BI$46+0.1,IF(Principale!$BI$46&gt;1,Principale!$BI$46-0.1,Principale!$BI$46))</f>
        <v>1</v>
      </c>
      <c r="AQ84" s="412"/>
      <c r="AS84" s="411">
        <f t="shared" ref="AS84" si="80">SUM(AU84:BB84)</f>
        <v>3</v>
      </c>
      <c r="AT84" s="411"/>
      <c r="AU84" s="415">
        <f>IF(Principale!$M$32&lt;9,1,IF(Principale!$M$32&gt;15,5,IF(Principale!$M$32&gt;12,4,IF(Principale!$M$32&gt;10,3,2))))</f>
        <v>2</v>
      </c>
      <c r="AV84" s="415"/>
      <c r="AW84" s="415">
        <f>IF(AJ84&lt;0.8,1,IF(AJ84&gt;1.2,5,IF(AJ84&gt;1,4,IF(AJ84&gt;0.8,3,2))))</f>
        <v>1</v>
      </c>
      <c r="AX84" s="415"/>
      <c r="AY84" s="414"/>
      <c r="AZ84" s="414"/>
      <c r="BA84" s="414"/>
      <c r="BB84" s="414"/>
      <c r="BC84" s="274"/>
      <c r="BD84" s="274"/>
      <c r="BH84" s="64"/>
      <c r="BI84" s="111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8"/>
    </row>
    <row r="85" spans="2:82" ht="15" customHeight="1" x14ac:dyDescent="0.35">
      <c r="B85" s="413" t="s">
        <v>84</v>
      </c>
      <c r="C85" s="413"/>
      <c r="D85" s="413"/>
      <c r="E85" s="413"/>
      <c r="F85" s="413"/>
      <c r="G85" s="413"/>
      <c r="H85" s="413"/>
      <c r="I85" s="413"/>
      <c r="J85" s="413"/>
      <c r="L85" s="401">
        <f t="shared" si="77"/>
        <v>0</v>
      </c>
      <c r="M85" s="401"/>
      <c r="N85" s="402"/>
      <c r="O85" s="403"/>
      <c r="P85" s="403"/>
      <c r="Q85" s="404">
        <f t="shared" ref="Q85:Q86" si="81">IF(AD85="",0,N85*AD85)</f>
        <v>0</v>
      </c>
      <c r="R85" s="404"/>
      <c r="S85" s="404"/>
      <c r="U85" s="349"/>
      <c r="V85" s="405"/>
      <c r="W85" s="406">
        <f>IF(Principale!$M$32&lt;6,-2,IF(Principale!$M$32&lt;10,-1,IF(Principale!$M$32&gt;15,2,IF(Principale!$M$32&gt;11,1,0))))</f>
        <v>0</v>
      </c>
      <c r="X85" s="407"/>
      <c r="Y85" s="349"/>
      <c r="Z85" s="405"/>
      <c r="AA85" s="406">
        <f>Principale!$S$71+Equipaggiamento!$AQ$3+Principale!$BP$32</f>
        <v>0</v>
      </c>
      <c r="AB85" s="407"/>
      <c r="AD85" s="408">
        <f>IF(AF85=0,0,AF85*AH85*AJ85*AL85*AN85*AP85)</f>
        <v>0</v>
      </c>
      <c r="AE85" s="408"/>
      <c r="AF85" s="409"/>
      <c r="AG85" s="410"/>
      <c r="AH85" s="409"/>
      <c r="AI85" s="410"/>
      <c r="AJ85" s="409"/>
      <c r="AK85" s="410"/>
      <c r="AL85" s="409"/>
      <c r="AM85" s="410"/>
      <c r="AN85" s="412">
        <f>Principale!$BI$32</f>
        <v>1</v>
      </c>
      <c r="AO85" s="412"/>
      <c r="AP85" s="412">
        <f>IF(Principale!$BI$46&lt;1,Principale!$BI$46+0.1,IF(Principale!$BI$46&gt;1,Principale!$BI$46-0.1,Principale!$BI$46))</f>
        <v>1</v>
      </c>
      <c r="AQ85" s="412"/>
      <c r="AS85" s="411">
        <f t="shared" ref="AS85:AS86" si="82">SUM(AU85:BB85)</f>
        <v>3</v>
      </c>
      <c r="AT85" s="411"/>
      <c r="AU85" s="415">
        <f>IF(Principale!$M$32&lt;9,1,IF(Principale!$M$32&gt;15,5,IF(Principale!$M$32&gt;12,4,IF(Principale!$M$32&gt;10,3,2))))</f>
        <v>2</v>
      </c>
      <c r="AV85" s="415"/>
      <c r="AW85" s="415">
        <f>IF(AJ85&lt;0.8,1,IF(AJ85&gt;1.2,5,IF(AJ85&gt;1,4,IF(AJ85&gt;0.8,3,2))))</f>
        <v>1</v>
      </c>
      <c r="AX85" s="415"/>
      <c r="AY85" s="414"/>
      <c r="AZ85" s="414"/>
      <c r="BA85" s="414"/>
      <c r="BB85" s="414"/>
      <c r="BC85" s="274"/>
      <c r="BD85" s="274"/>
      <c r="BH85" s="123"/>
      <c r="BI85" s="111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8"/>
    </row>
    <row r="86" spans="2:82" ht="15" customHeight="1" x14ac:dyDescent="0.35">
      <c r="B86" s="413" t="s">
        <v>85</v>
      </c>
      <c r="C86" s="413"/>
      <c r="D86" s="413"/>
      <c r="E86" s="413"/>
      <c r="F86" s="413"/>
      <c r="G86" s="413"/>
      <c r="H86" s="413"/>
      <c r="I86" s="413"/>
      <c r="J86" s="413"/>
      <c r="L86" s="401">
        <f t="shared" si="77"/>
        <v>0</v>
      </c>
      <c r="M86" s="401"/>
      <c r="N86" s="402"/>
      <c r="O86" s="403"/>
      <c r="P86" s="403"/>
      <c r="Q86" s="404">
        <f t="shared" si="81"/>
        <v>0</v>
      </c>
      <c r="R86" s="404"/>
      <c r="S86" s="404"/>
      <c r="U86" s="349"/>
      <c r="V86" s="405"/>
      <c r="W86" s="406">
        <f>IF(Principale!$M$32&lt;6,-2,IF(Principale!$M$32&lt;10,-1,IF(Principale!$M$32&gt;15,2,IF(Principale!$M$32&gt;11,1,0))))</f>
        <v>0</v>
      </c>
      <c r="X86" s="407"/>
      <c r="Y86" s="349"/>
      <c r="Z86" s="405"/>
      <c r="AA86" s="406">
        <f>Principale!$S$71+Equipaggiamento!$AQ$3+Principale!$BP$32</f>
        <v>0</v>
      </c>
      <c r="AB86" s="407"/>
      <c r="AD86" s="408">
        <f t="shared" ref="AD86" si="83">IF(AF86=0,0,AF86*AH86*AJ86*AL86*AN86*AP86)</f>
        <v>0</v>
      </c>
      <c r="AE86" s="408"/>
      <c r="AF86" s="409"/>
      <c r="AG86" s="410"/>
      <c r="AH86" s="409"/>
      <c r="AI86" s="410"/>
      <c r="AJ86" s="409"/>
      <c r="AK86" s="410"/>
      <c r="AL86" s="409"/>
      <c r="AM86" s="410"/>
      <c r="AN86" s="412">
        <f>Principale!$BI$32</f>
        <v>1</v>
      </c>
      <c r="AO86" s="412"/>
      <c r="AP86" s="412">
        <f>IF(Principale!$BI$46&lt;1,Principale!$BI$46+0.1,IF(Principale!$BI$46&gt;1,Principale!$BI$46-0.1,Principale!$BI$46))</f>
        <v>1</v>
      </c>
      <c r="AQ86" s="412"/>
      <c r="AS86" s="411">
        <f t="shared" si="82"/>
        <v>3</v>
      </c>
      <c r="AT86" s="411"/>
      <c r="AU86" s="415">
        <f>IF(Principale!$M$32&lt;9,1,IF(Principale!$M$32&gt;15,5,IF(Principale!$M$32&gt;12,4,IF(Principale!$M$32&gt;10,3,2))))</f>
        <v>2</v>
      </c>
      <c r="AV86" s="415"/>
      <c r="AW86" s="415">
        <f t="shared" ref="AW86" si="84">IF(AJ86&lt;0.8,1,IF(AJ86&gt;1.2,5,IF(AJ86&gt;1,4,IF(AJ86&gt;0.8,3,2))))</f>
        <v>1</v>
      </c>
      <c r="AX86" s="415"/>
      <c r="AY86" s="414"/>
      <c r="AZ86" s="414"/>
      <c r="BA86" s="414"/>
      <c r="BB86" s="414"/>
      <c r="BC86" s="274"/>
      <c r="BD86" s="274"/>
      <c r="BH86" s="123"/>
      <c r="BI86" s="111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8"/>
    </row>
    <row r="87" spans="2:82" ht="7.5" customHeight="1" x14ac:dyDescent="0.35">
      <c r="L87" s="62"/>
      <c r="M87" s="62"/>
      <c r="N87" s="62"/>
      <c r="O87" s="62"/>
      <c r="P87" s="62"/>
      <c r="Q87" s="63"/>
      <c r="R87" s="63"/>
      <c r="S87" s="63"/>
      <c r="U87" s="65"/>
      <c r="V87" s="65"/>
      <c r="W87" s="66"/>
      <c r="X87" s="66"/>
      <c r="Y87" s="65"/>
      <c r="Z87" s="65"/>
      <c r="AA87" s="66"/>
      <c r="AB87" s="66"/>
      <c r="AD87" s="20"/>
      <c r="AE87" s="20"/>
      <c r="AN87" s="20"/>
      <c r="AO87" s="20"/>
      <c r="AP87" s="20"/>
      <c r="AQ87" s="20"/>
      <c r="AS87" s="20"/>
      <c r="AT87" s="20"/>
      <c r="AU87" s="20"/>
      <c r="AV87" s="20"/>
      <c r="BH87" s="64"/>
      <c r="BI87" s="112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</row>
    <row r="88" spans="2:82" ht="13.5" customHeight="1" x14ac:dyDescent="0.35">
      <c r="B88" s="422" t="s">
        <v>89</v>
      </c>
      <c r="C88" s="422"/>
      <c r="D88" s="422"/>
      <c r="E88" s="422"/>
      <c r="F88" s="422"/>
      <c r="G88" s="422"/>
      <c r="H88" s="422"/>
      <c r="I88" s="422"/>
      <c r="J88" s="422"/>
      <c r="L88" s="418">
        <f>IF(Principale!$E$98=Abilità!B88,2,IF(Principale!$Q$98=Abilità!B88,2,IF(Principale!$AC$98=Abilità!B88,1,IF(Principale!$AO$98=Abilità!B88,1,0))))</f>
        <v>0</v>
      </c>
      <c r="M88" s="419"/>
      <c r="N88" s="420" t="s">
        <v>623</v>
      </c>
      <c r="O88" s="420"/>
      <c r="P88" s="420"/>
      <c r="Q88" s="420"/>
      <c r="R88" s="420"/>
      <c r="S88" s="420"/>
      <c r="U88" s="65"/>
      <c r="V88" s="65"/>
      <c r="W88" s="66"/>
      <c r="X88" s="66"/>
      <c r="Y88" s="65"/>
      <c r="Z88" s="65"/>
      <c r="AA88" s="66"/>
      <c r="AB88" s="66"/>
      <c r="AD88" s="21"/>
      <c r="AE88" s="21"/>
      <c r="AF88" s="159"/>
      <c r="AG88" s="159"/>
      <c r="AH88" s="159"/>
      <c r="AI88" s="159"/>
      <c r="AJ88" s="159"/>
      <c r="AK88" s="159"/>
      <c r="AL88" s="159"/>
      <c r="AM88" s="159"/>
      <c r="AN88" s="21"/>
      <c r="AO88" s="21"/>
      <c r="AP88" s="21"/>
      <c r="AQ88" s="21"/>
      <c r="AS88" s="20"/>
      <c r="AT88" s="20"/>
      <c r="AU88" s="20"/>
      <c r="AV88" s="20"/>
      <c r="BH88" s="64"/>
      <c r="BI88" s="112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</row>
    <row r="89" spans="2:82" ht="15" customHeight="1" x14ac:dyDescent="0.35">
      <c r="B89" s="413" t="s">
        <v>94</v>
      </c>
      <c r="C89" s="413"/>
      <c r="D89" s="413"/>
      <c r="E89" s="413"/>
      <c r="F89" s="413"/>
      <c r="G89" s="413"/>
      <c r="H89" s="413"/>
      <c r="I89" s="413"/>
      <c r="J89" s="413"/>
      <c r="L89" s="401">
        <f>IF(Q89&lt;136,0+SUM(U89:AB89)+$L$88,LOOKUP(Q89,$CD$11:$CD$31,$CC$11:$CC$31)+SUM(U89:AB89)+$L$88)</f>
        <v>0</v>
      </c>
      <c r="M89" s="401"/>
      <c r="N89" s="402"/>
      <c r="O89" s="403"/>
      <c r="P89" s="403"/>
      <c r="Q89" s="404">
        <f t="shared" ref="Q89:Q91" si="85">IF(AD89="",0,N89*AD89)</f>
        <v>0</v>
      </c>
      <c r="R89" s="404"/>
      <c r="S89" s="404"/>
      <c r="U89" s="349"/>
      <c r="V89" s="405"/>
      <c r="W89" s="406">
        <f>IF(Principale!$M$42&lt;6,-2,IF(Principale!$M$42&lt;10,-1,IF(Principale!$M$42&gt;15,2,IF(Principale!$M$42&gt;11,1,0))))</f>
        <v>0</v>
      </c>
      <c r="X89" s="407"/>
      <c r="Y89" s="406">
        <f t="shared" ref="Y89" si="86">BI89</f>
        <v>0</v>
      </c>
      <c r="Z89" s="407"/>
      <c r="AA89" s="406">
        <f>Principale!$BP$32</f>
        <v>0</v>
      </c>
      <c r="AB89" s="407"/>
      <c r="AD89" s="408">
        <f t="shared" ref="AD89:AD90" si="87">IF(AF89=0,0,AF89*AH89*AJ89*AL89*AN89*AP89)</f>
        <v>0</v>
      </c>
      <c r="AE89" s="408"/>
      <c r="AF89" s="409"/>
      <c r="AG89" s="410"/>
      <c r="AH89" s="409"/>
      <c r="AI89" s="410"/>
      <c r="AJ89" s="409"/>
      <c r="AK89" s="410"/>
      <c r="AL89" s="409"/>
      <c r="AM89" s="410"/>
      <c r="AN89" s="412">
        <f>Principale!$BI$42</f>
        <v>1</v>
      </c>
      <c r="AO89" s="412"/>
      <c r="AP89" s="412">
        <f>IF(Principale!$BI$40&lt;1,Principale!$BI$40+0.1,IF(Principale!$BI$40&gt;1,Principale!$BI$40-0.1,Principale!$BI$40))</f>
        <v>1</v>
      </c>
      <c r="AQ89" s="412"/>
      <c r="AS89" s="411">
        <f t="shared" ref="AS89:AS91" si="88">SUM(AU89:BB89)</f>
        <v>3</v>
      </c>
      <c r="AT89" s="411"/>
      <c r="AU89" s="415">
        <f>IF(Principale!$M$42&lt;9,1,IF(Principale!$M$42&gt;15,5,IF(Principale!$M$42&gt;12,4,IF(Principale!$M$42&gt;10,3,2))))</f>
        <v>2</v>
      </c>
      <c r="AV89" s="415"/>
      <c r="AW89" s="415">
        <f t="shared" ref="AW89:AW90" si="89">IF(AJ89&lt;0.8,1,IF(AJ89&gt;1.2,5,IF(AJ89&gt;1,4,IF(AJ89&gt;0.8,3,2))))</f>
        <v>1</v>
      </c>
      <c r="AX89" s="415"/>
      <c r="AY89" s="414"/>
      <c r="AZ89" s="414"/>
      <c r="BA89" s="414"/>
      <c r="BB89" s="414"/>
      <c r="BC89" s="274"/>
      <c r="BD89" s="274"/>
      <c r="BH89" s="123"/>
      <c r="BI89" s="111">
        <f t="shared" ref="BI89" si="90">IF(SUM(BJ89:CA89)&gt;2,2,SUM(BJ89:CA89))</f>
        <v>0</v>
      </c>
      <c r="BJ89" s="57">
        <f>IF(Q119&lt;136,0,IF(LOOKUP(Q119,$CD$11:$CD$31,$CC$11:$CC$31)&gt;5,2,IF(LOOKUP(Q119,$CD$11:$CD$31,$CC$11:$CC$31)&gt;2,1,0)))</f>
        <v>0</v>
      </c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8"/>
      <c r="CC89" s="120"/>
      <c r="CD89" s="120"/>
    </row>
    <row r="90" spans="2:82" ht="15" customHeight="1" x14ac:dyDescent="0.35">
      <c r="B90" s="413" t="s">
        <v>368</v>
      </c>
      <c r="C90" s="413"/>
      <c r="D90" s="413"/>
      <c r="E90" s="413"/>
      <c r="F90" s="413"/>
      <c r="G90" s="413"/>
      <c r="H90" s="413"/>
      <c r="I90" s="413"/>
      <c r="J90" s="413"/>
      <c r="L90" s="401">
        <f t="shared" ref="L90:L109" si="91">IF(Q90&lt;136,0+SUM(U90:AB90)+$L$88,LOOKUP(Q90,$CD$11:$CD$31,$CC$11:$CC$31)+SUM(U90:AB90)+$L$88)</f>
        <v>0</v>
      </c>
      <c r="M90" s="401"/>
      <c r="N90" s="402"/>
      <c r="O90" s="403"/>
      <c r="P90" s="403"/>
      <c r="Q90" s="404">
        <f t="shared" si="85"/>
        <v>0</v>
      </c>
      <c r="R90" s="404"/>
      <c r="S90" s="404"/>
      <c r="U90" s="349"/>
      <c r="V90" s="405"/>
      <c r="W90" s="406">
        <f>IF(Principale!$M$42&lt;6,-2,IF(Principale!$M$42&lt;10,-1,IF(Principale!$M$42&gt;15,2,IF(Principale!$M$42&gt;11,1,0))))</f>
        <v>0</v>
      </c>
      <c r="X90" s="407"/>
      <c r="Y90" s="406"/>
      <c r="Z90" s="407"/>
      <c r="AA90" s="406">
        <f>Principale!$BP$32</f>
        <v>0</v>
      </c>
      <c r="AB90" s="407"/>
      <c r="AD90" s="408">
        <f t="shared" si="87"/>
        <v>0</v>
      </c>
      <c r="AE90" s="408"/>
      <c r="AF90" s="409"/>
      <c r="AG90" s="410"/>
      <c r="AH90" s="409"/>
      <c r="AI90" s="410"/>
      <c r="AJ90" s="409"/>
      <c r="AK90" s="410"/>
      <c r="AL90" s="409"/>
      <c r="AM90" s="410"/>
      <c r="AN90" s="412">
        <f>Principale!$BI$42</f>
        <v>1</v>
      </c>
      <c r="AO90" s="412"/>
      <c r="AP90" s="412">
        <f>IF(Principale!$BI$40&lt;1,Principale!$BI$40+0.1,IF(Principale!$BI$40&gt;1,Principale!$BI$40-0.1,Principale!$BI$40))</f>
        <v>1</v>
      </c>
      <c r="AQ90" s="412"/>
      <c r="AS90" s="411">
        <f t="shared" si="88"/>
        <v>3</v>
      </c>
      <c r="AT90" s="411"/>
      <c r="AU90" s="415">
        <f>IF(Principale!$M$42&lt;9,1,IF(Principale!$M$42&gt;15,5,IF(Principale!$M$42&gt;12,4,IF(Principale!$M$42&gt;10,3,2))))</f>
        <v>2</v>
      </c>
      <c r="AV90" s="415"/>
      <c r="AW90" s="415">
        <f t="shared" si="89"/>
        <v>1</v>
      </c>
      <c r="AX90" s="415"/>
      <c r="AY90" s="414"/>
      <c r="AZ90" s="414"/>
      <c r="BA90" s="414"/>
      <c r="BB90" s="414"/>
      <c r="BC90" s="274"/>
      <c r="BD90" s="274"/>
      <c r="BH90" s="123"/>
      <c r="BI90" s="111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8"/>
      <c r="CC90" s="120"/>
      <c r="CD90" s="120"/>
    </row>
    <row r="91" spans="2:82" ht="15" customHeight="1" x14ac:dyDescent="0.35">
      <c r="B91" s="413" t="s">
        <v>227</v>
      </c>
      <c r="C91" s="413"/>
      <c r="D91" s="413"/>
      <c r="E91" s="413"/>
      <c r="F91" s="413"/>
      <c r="G91" s="413"/>
      <c r="H91" s="413"/>
      <c r="I91" s="413"/>
      <c r="J91" s="413"/>
      <c r="L91" s="401">
        <f t="shared" si="91"/>
        <v>0</v>
      </c>
      <c r="M91" s="401"/>
      <c r="N91" s="402"/>
      <c r="O91" s="403"/>
      <c r="P91" s="403"/>
      <c r="Q91" s="404">
        <f t="shared" si="85"/>
        <v>0</v>
      </c>
      <c r="R91" s="404"/>
      <c r="S91" s="404"/>
      <c r="U91" s="349"/>
      <c r="V91" s="405"/>
      <c r="W91" s="406">
        <f>IF(Principale!$M$42&lt;6,-2,IF(Principale!$M$42&lt;10,-1,IF(Principale!$M$42&gt;15,2,IF(Principale!$M$42&gt;11,1,0))))</f>
        <v>0</v>
      </c>
      <c r="X91" s="407"/>
      <c r="Y91" s="349"/>
      <c r="Z91" s="405"/>
      <c r="AA91" s="406">
        <f>Principale!$BP$32</f>
        <v>0</v>
      </c>
      <c r="AB91" s="407"/>
      <c r="AD91" s="408">
        <f>IF(AF91=0,0,AF91*AH91*AJ91*AL91*AN91*AP91)</f>
        <v>0</v>
      </c>
      <c r="AE91" s="408"/>
      <c r="AF91" s="409"/>
      <c r="AG91" s="410"/>
      <c r="AH91" s="409"/>
      <c r="AI91" s="410"/>
      <c r="AJ91" s="409"/>
      <c r="AK91" s="410"/>
      <c r="AL91" s="409"/>
      <c r="AM91" s="410"/>
      <c r="AN91" s="412">
        <f>Principale!$BI$42</f>
        <v>1</v>
      </c>
      <c r="AO91" s="412"/>
      <c r="AP91" s="412">
        <f>IF(Principale!$BI$40&lt;1,Principale!$BI$40+0.1,IF(Principale!$BI$40&gt;1,Principale!$BI$40-0.1,Principale!$BI$40))</f>
        <v>1</v>
      </c>
      <c r="AQ91" s="412"/>
      <c r="AS91" s="411">
        <f t="shared" si="88"/>
        <v>3</v>
      </c>
      <c r="AT91" s="411"/>
      <c r="AU91" s="415">
        <f>IF(Principale!$M$42&lt;9,1,IF(Principale!$M$42&gt;15,5,IF(Principale!$M$42&gt;12,4,IF(Principale!$M$42&gt;10,3,2))))</f>
        <v>2</v>
      </c>
      <c r="AV91" s="415"/>
      <c r="AW91" s="415">
        <f>IF(AJ91&lt;0.8,1,IF(AJ91&gt;1.2,5,IF(AJ91&gt;1,4,IF(AJ91&gt;0.8,3,2))))</f>
        <v>1</v>
      </c>
      <c r="AX91" s="415"/>
      <c r="AY91" s="414"/>
      <c r="AZ91" s="414"/>
      <c r="BA91" s="414"/>
      <c r="BB91" s="414"/>
      <c r="BC91" s="274"/>
      <c r="BD91" s="274"/>
      <c r="BH91" s="123"/>
      <c r="BI91" s="111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8"/>
      <c r="CC91" s="120"/>
      <c r="CD91" s="120"/>
    </row>
    <row r="92" spans="2:82" ht="15" customHeight="1" x14ac:dyDescent="0.35">
      <c r="B92" s="413" t="s">
        <v>227</v>
      </c>
      <c r="C92" s="413"/>
      <c r="D92" s="413"/>
      <c r="E92" s="413"/>
      <c r="F92" s="413"/>
      <c r="G92" s="413"/>
      <c r="H92" s="413"/>
      <c r="I92" s="413"/>
      <c r="J92" s="413"/>
      <c r="L92" s="401">
        <f t="shared" si="91"/>
        <v>0</v>
      </c>
      <c r="M92" s="401"/>
      <c r="N92" s="402"/>
      <c r="O92" s="403"/>
      <c r="P92" s="403"/>
      <c r="Q92" s="404">
        <f t="shared" ref="Q92:Q109" si="92">IF(AD92="",0,N92*AD92)</f>
        <v>0</v>
      </c>
      <c r="R92" s="404"/>
      <c r="S92" s="404"/>
      <c r="U92" s="349"/>
      <c r="V92" s="405"/>
      <c r="W92" s="406">
        <f>IF(Principale!$M$42&lt;6,-2,IF(Principale!$M$42&lt;10,-1,IF(Principale!$M$42&gt;15,2,IF(Principale!$M$42&gt;11,1,0))))</f>
        <v>0</v>
      </c>
      <c r="X92" s="407"/>
      <c r="Y92" s="349"/>
      <c r="Z92" s="405"/>
      <c r="AA92" s="406">
        <f>Principale!$BP$32</f>
        <v>0</v>
      </c>
      <c r="AB92" s="407"/>
      <c r="AD92" s="408">
        <f t="shared" ref="AD92:AD109" si="93">IF(AF92=0,0,AF92*AH92*AJ92*AL92*AN92*AP92)</f>
        <v>0</v>
      </c>
      <c r="AE92" s="408"/>
      <c r="AF92" s="409"/>
      <c r="AG92" s="410"/>
      <c r="AH92" s="409"/>
      <c r="AI92" s="410"/>
      <c r="AJ92" s="409"/>
      <c r="AK92" s="410"/>
      <c r="AL92" s="409"/>
      <c r="AM92" s="410"/>
      <c r="AN92" s="412">
        <f>Principale!$BI$42</f>
        <v>1</v>
      </c>
      <c r="AO92" s="412"/>
      <c r="AP92" s="412">
        <f>IF(Principale!$BI$40&lt;1,Principale!$BI$40+0.1,IF(Principale!$BI$40&gt;1,Principale!$BI$40-0.1,Principale!$BI$40))</f>
        <v>1</v>
      </c>
      <c r="AQ92" s="412"/>
      <c r="AS92" s="411">
        <f t="shared" ref="AS92:AS96" si="94">SUM(AU92:BB92)</f>
        <v>3</v>
      </c>
      <c r="AT92" s="411"/>
      <c r="AU92" s="415">
        <f>IF(Principale!$M$42&lt;9,1,IF(Principale!$M$42&gt;15,5,IF(Principale!$M$42&gt;12,4,IF(Principale!$M$42&gt;10,3,2))))</f>
        <v>2</v>
      </c>
      <c r="AV92" s="415"/>
      <c r="AW92" s="415">
        <f>IF(AJ92&lt;0.8,1,IF(AJ92&gt;1.2,5,IF(AJ92&gt;1,4,IF(AJ92&gt;0.8,3,2))))</f>
        <v>1</v>
      </c>
      <c r="AX92" s="415"/>
      <c r="AY92" s="414"/>
      <c r="AZ92" s="414"/>
      <c r="BA92" s="414"/>
      <c r="BB92" s="414"/>
      <c r="BC92" s="274"/>
      <c r="BD92" s="274"/>
      <c r="BH92" s="64"/>
      <c r="BI92" s="113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1"/>
    </row>
    <row r="93" spans="2:82" ht="15" customHeight="1" x14ac:dyDescent="0.35">
      <c r="B93" s="413" t="s">
        <v>227</v>
      </c>
      <c r="C93" s="413"/>
      <c r="D93" s="413"/>
      <c r="E93" s="413"/>
      <c r="F93" s="413"/>
      <c r="G93" s="413"/>
      <c r="H93" s="413"/>
      <c r="I93" s="413"/>
      <c r="J93" s="413"/>
      <c r="L93" s="401">
        <f t="shared" si="91"/>
        <v>0</v>
      </c>
      <c r="M93" s="401"/>
      <c r="N93" s="402"/>
      <c r="O93" s="403"/>
      <c r="P93" s="403"/>
      <c r="Q93" s="404">
        <f t="shared" si="92"/>
        <v>0</v>
      </c>
      <c r="R93" s="404"/>
      <c r="S93" s="404"/>
      <c r="U93" s="349"/>
      <c r="V93" s="405"/>
      <c r="W93" s="406">
        <f>IF(Principale!$M$42&lt;6,-2,IF(Principale!$M$42&lt;10,-1,IF(Principale!$M$42&gt;15,2,IF(Principale!$M$42&gt;11,1,0))))</f>
        <v>0</v>
      </c>
      <c r="X93" s="407"/>
      <c r="Y93" s="349"/>
      <c r="Z93" s="405"/>
      <c r="AA93" s="406">
        <f>Principale!$BP$32</f>
        <v>0</v>
      </c>
      <c r="AB93" s="407"/>
      <c r="AD93" s="408">
        <f t="shared" si="93"/>
        <v>0</v>
      </c>
      <c r="AE93" s="408"/>
      <c r="AF93" s="409"/>
      <c r="AG93" s="410"/>
      <c r="AH93" s="409"/>
      <c r="AI93" s="410"/>
      <c r="AJ93" s="409"/>
      <c r="AK93" s="410"/>
      <c r="AL93" s="409"/>
      <c r="AM93" s="410"/>
      <c r="AN93" s="412">
        <f>Principale!$BI$42</f>
        <v>1</v>
      </c>
      <c r="AO93" s="412"/>
      <c r="AP93" s="412">
        <f>IF(Principale!$BI$40&lt;1,Principale!$BI$40+0.1,IF(Principale!$BI$40&gt;1,Principale!$BI$40-0.1,Principale!$BI$40))</f>
        <v>1</v>
      </c>
      <c r="AQ93" s="412"/>
      <c r="AS93" s="411">
        <f t="shared" si="94"/>
        <v>3</v>
      </c>
      <c r="AT93" s="411"/>
      <c r="AU93" s="415">
        <f>IF(Principale!$M$42&lt;9,1,IF(Principale!$M$42&gt;15,5,IF(Principale!$M$42&gt;12,4,IF(Principale!$M$42&gt;10,3,2))))</f>
        <v>2</v>
      </c>
      <c r="AV93" s="415"/>
      <c r="AW93" s="415">
        <f>IF(AJ93&lt;0.8,1,IF(AJ93&gt;1.2,5,IF(AJ93&gt;1,4,IF(AJ93&gt;0.8,3,2))))</f>
        <v>1</v>
      </c>
      <c r="AX93" s="415"/>
      <c r="AY93" s="414"/>
      <c r="AZ93" s="414"/>
      <c r="BA93" s="414"/>
      <c r="BB93" s="414"/>
      <c r="BC93" s="274"/>
      <c r="BD93" s="274"/>
      <c r="BH93" s="64"/>
      <c r="BI93" s="113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1"/>
    </row>
    <row r="94" spans="2:82" ht="15" customHeight="1" x14ac:dyDescent="0.35">
      <c r="B94" s="413" t="s">
        <v>229</v>
      </c>
      <c r="C94" s="413"/>
      <c r="D94" s="413"/>
      <c r="E94" s="413"/>
      <c r="F94" s="413"/>
      <c r="G94" s="413"/>
      <c r="H94" s="413"/>
      <c r="I94" s="413"/>
      <c r="J94" s="413"/>
      <c r="L94" s="401">
        <f t="shared" si="91"/>
        <v>0</v>
      </c>
      <c r="M94" s="401"/>
      <c r="N94" s="402"/>
      <c r="O94" s="403"/>
      <c r="P94" s="403"/>
      <c r="Q94" s="404">
        <f t="shared" ref="Q94:Q96" si="95">IF(AD94="",0,N94*AD94)</f>
        <v>0</v>
      </c>
      <c r="R94" s="404"/>
      <c r="S94" s="404"/>
      <c r="U94" s="349"/>
      <c r="V94" s="405"/>
      <c r="W94" s="406">
        <f>IF(Principale!$M$42&lt;6,-2,IF(Principale!$M$42&lt;10,-1,IF(Principale!$M$42&gt;15,2,IF(Principale!$M$42&gt;11,1,0))))</f>
        <v>0</v>
      </c>
      <c r="X94" s="407"/>
      <c r="Y94" s="349"/>
      <c r="Z94" s="405"/>
      <c r="AA94" s="406">
        <f>Principale!$BP$32</f>
        <v>0</v>
      </c>
      <c r="AB94" s="407"/>
      <c r="AD94" s="408">
        <f t="shared" ref="AD94:AD96" si="96">IF(AF94=0,0,AF94*AH94*AJ94*AL94*AN94*AP94)</f>
        <v>0</v>
      </c>
      <c r="AE94" s="408"/>
      <c r="AF94" s="409"/>
      <c r="AG94" s="410"/>
      <c r="AH94" s="409"/>
      <c r="AI94" s="410"/>
      <c r="AJ94" s="409"/>
      <c r="AK94" s="410"/>
      <c r="AL94" s="409"/>
      <c r="AM94" s="410"/>
      <c r="AN94" s="412">
        <f>Principale!$BI$42</f>
        <v>1</v>
      </c>
      <c r="AO94" s="412"/>
      <c r="AP94" s="412">
        <f>IF(Principale!$BI$40&lt;1,Principale!$BI$40+0.1,IF(Principale!$BI$40&gt;1,Principale!$BI$40-0.1,Principale!$BI$40))</f>
        <v>1</v>
      </c>
      <c r="AQ94" s="412"/>
      <c r="AS94" s="411">
        <f t="shared" si="94"/>
        <v>3</v>
      </c>
      <c r="AT94" s="411"/>
      <c r="AU94" s="415">
        <f>IF(Principale!$M$42&lt;9,1,IF(Principale!$M$42&gt;15,5,IF(Principale!$M$42&gt;12,4,IF(Principale!$M$42&gt;10,3,2))))</f>
        <v>2</v>
      </c>
      <c r="AV94" s="415"/>
      <c r="AW94" s="415">
        <f t="shared" ref="AW94:AW96" si="97">IF(AJ94&lt;0.8,1,IF(AJ94&gt;1.2,5,IF(AJ94&gt;1,4,IF(AJ94&gt;0.8,3,2))))</f>
        <v>1</v>
      </c>
      <c r="AX94" s="415"/>
      <c r="AY94" s="414"/>
      <c r="AZ94" s="414"/>
      <c r="BA94" s="414"/>
      <c r="BB94" s="414"/>
      <c r="BC94" s="274"/>
      <c r="BD94" s="274"/>
      <c r="BH94" s="123"/>
      <c r="BI94" s="111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8"/>
      <c r="CC94" s="120"/>
      <c r="CD94" s="120"/>
    </row>
    <row r="95" spans="2:82" ht="15" customHeight="1" x14ac:dyDescent="0.35">
      <c r="B95" s="413" t="s">
        <v>229</v>
      </c>
      <c r="C95" s="413"/>
      <c r="D95" s="413"/>
      <c r="E95" s="413"/>
      <c r="F95" s="413"/>
      <c r="G95" s="413"/>
      <c r="H95" s="413"/>
      <c r="I95" s="413"/>
      <c r="J95" s="413"/>
      <c r="L95" s="401">
        <f t="shared" si="91"/>
        <v>0</v>
      </c>
      <c r="M95" s="401"/>
      <c r="N95" s="402"/>
      <c r="O95" s="403"/>
      <c r="P95" s="403"/>
      <c r="Q95" s="404">
        <f t="shared" si="95"/>
        <v>0</v>
      </c>
      <c r="R95" s="404"/>
      <c r="S95" s="404"/>
      <c r="U95" s="349"/>
      <c r="V95" s="405"/>
      <c r="W95" s="406">
        <f>IF(Principale!$M$42&lt;6,-2,IF(Principale!$M$42&lt;10,-1,IF(Principale!$M$42&gt;15,2,IF(Principale!$M$42&gt;11,1,0))))</f>
        <v>0</v>
      </c>
      <c r="X95" s="407"/>
      <c r="Y95" s="349"/>
      <c r="Z95" s="405"/>
      <c r="AA95" s="406">
        <f>Principale!$BP$32</f>
        <v>0</v>
      </c>
      <c r="AB95" s="407"/>
      <c r="AD95" s="408">
        <f t="shared" si="96"/>
        <v>0</v>
      </c>
      <c r="AE95" s="408"/>
      <c r="AF95" s="409"/>
      <c r="AG95" s="410"/>
      <c r="AH95" s="409"/>
      <c r="AI95" s="410"/>
      <c r="AJ95" s="409"/>
      <c r="AK95" s="410"/>
      <c r="AL95" s="409"/>
      <c r="AM95" s="410"/>
      <c r="AN95" s="412">
        <f>Principale!$BI$42</f>
        <v>1</v>
      </c>
      <c r="AO95" s="412"/>
      <c r="AP95" s="412">
        <f>IF(Principale!$BI$40&lt;1,Principale!$BI$40+0.1,IF(Principale!$BI$40&gt;1,Principale!$BI$40-0.1,Principale!$BI$40))</f>
        <v>1</v>
      </c>
      <c r="AQ95" s="412"/>
      <c r="AS95" s="411">
        <f t="shared" si="94"/>
        <v>3</v>
      </c>
      <c r="AT95" s="411"/>
      <c r="AU95" s="415">
        <f>IF(Principale!$M$42&lt;9,1,IF(Principale!$M$42&gt;15,5,IF(Principale!$M$42&gt;12,4,IF(Principale!$M$42&gt;10,3,2))))</f>
        <v>2</v>
      </c>
      <c r="AV95" s="415"/>
      <c r="AW95" s="415">
        <f t="shared" si="97"/>
        <v>1</v>
      </c>
      <c r="AX95" s="415"/>
      <c r="AY95" s="414"/>
      <c r="AZ95" s="414"/>
      <c r="BA95" s="414"/>
      <c r="BB95" s="414"/>
      <c r="BC95" s="274"/>
      <c r="BD95" s="274"/>
      <c r="BH95" s="123"/>
      <c r="BI95" s="111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8"/>
      <c r="CC95" s="120"/>
      <c r="CD95" s="120"/>
    </row>
    <row r="96" spans="2:82" ht="15" customHeight="1" x14ac:dyDescent="0.35">
      <c r="B96" s="413" t="s">
        <v>229</v>
      </c>
      <c r="C96" s="413"/>
      <c r="D96" s="413"/>
      <c r="E96" s="413"/>
      <c r="F96" s="413"/>
      <c r="G96" s="413"/>
      <c r="H96" s="413"/>
      <c r="I96" s="413"/>
      <c r="J96" s="413"/>
      <c r="L96" s="401">
        <f t="shared" si="91"/>
        <v>0</v>
      </c>
      <c r="M96" s="401"/>
      <c r="N96" s="402"/>
      <c r="O96" s="403"/>
      <c r="P96" s="403"/>
      <c r="Q96" s="404">
        <f t="shared" si="95"/>
        <v>0</v>
      </c>
      <c r="R96" s="404"/>
      <c r="S96" s="404"/>
      <c r="U96" s="349"/>
      <c r="V96" s="405"/>
      <c r="W96" s="406">
        <f>IF(Principale!$M$42&lt;6,-2,IF(Principale!$M$42&lt;10,-1,IF(Principale!$M$42&gt;15,2,IF(Principale!$M$42&gt;11,1,0))))</f>
        <v>0</v>
      </c>
      <c r="X96" s="407"/>
      <c r="Y96" s="349"/>
      <c r="Z96" s="405"/>
      <c r="AA96" s="406">
        <f>Principale!$BP$32</f>
        <v>0</v>
      </c>
      <c r="AB96" s="407"/>
      <c r="AD96" s="408">
        <f t="shared" si="96"/>
        <v>0</v>
      </c>
      <c r="AE96" s="408"/>
      <c r="AF96" s="409"/>
      <c r="AG96" s="410"/>
      <c r="AH96" s="409"/>
      <c r="AI96" s="410"/>
      <c r="AJ96" s="409"/>
      <c r="AK96" s="410"/>
      <c r="AL96" s="409"/>
      <c r="AM96" s="410"/>
      <c r="AN96" s="412">
        <f>Principale!$BI$42</f>
        <v>1</v>
      </c>
      <c r="AO96" s="412"/>
      <c r="AP96" s="412">
        <f>IF(Principale!$BI$40&lt;1,Principale!$BI$40+0.1,IF(Principale!$BI$40&gt;1,Principale!$BI$40-0.1,Principale!$BI$40))</f>
        <v>1</v>
      </c>
      <c r="AQ96" s="412"/>
      <c r="AS96" s="411">
        <f t="shared" si="94"/>
        <v>3</v>
      </c>
      <c r="AT96" s="411"/>
      <c r="AU96" s="415">
        <f>IF(Principale!$M$42&lt;9,1,IF(Principale!$M$42&gt;15,5,IF(Principale!$M$42&gt;12,4,IF(Principale!$M$42&gt;10,3,2))))</f>
        <v>2</v>
      </c>
      <c r="AV96" s="415"/>
      <c r="AW96" s="415">
        <f t="shared" si="97"/>
        <v>1</v>
      </c>
      <c r="AX96" s="415"/>
      <c r="AY96" s="414"/>
      <c r="AZ96" s="414"/>
      <c r="BA96" s="414"/>
      <c r="BB96" s="414"/>
      <c r="BC96" s="274"/>
      <c r="BD96" s="274"/>
      <c r="BH96" s="123"/>
      <c r="BI96" s="111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8"/>
      <c r="CC96" s="120"/>
      <c r="CD96" s="120"/>
    </row>
    <row r="97" spans="2:82" ht="15" customHeight="1" x14ac:dyDescent="0.35">
      <c r="B97" s="413" t="s">
        <v>187</v>
      </c>
      <c r="C97" s="413"/>
      <c r="D97" s="413"/>
      <c r="E97" s="413"/>
      <c r="F97" s="413"/>
      <c r="G97" s="413"/>
      <c r="H97" s="413"/>
      <c r="I97" s="413"/>
      <c r="J97" s="413"/>
      <c r="L97" s="401">
        <f t="shared" si="91"/>
        <v>0</v>
      </c>
      <c r="M97" s="401"/>
      <c r="N97" s="402"/>
      <c r="O97" s="403"/>
      <c r="P97" s="403"/>
      <c r="Q97" s="404">
        <f t="shared" si="92"/>
        <v>0</v>
      </c>
      <c r="R97" s="404"/>
      <c r="S97" s="404"/>
      <c r="U97" s="349"/>
      <c r="V97" s="405"/>
      <c r="W97" s="406">
        <f>IF(Principale!$M$42&lt;6,-2,IF(Principale!$M$42&lt;10,-1,IF(Principale!$M$42&gt;15,2,IF(Principale!$M$42&gt;11,1,0))))</f>
        <v>0</v>
      </c>
      <c r="X97" s="407"/>
      <c r="Y97" s="406">
        <f t="shared" ref="Y97:Y109" si="98">BI97</f>
        <v>0</v>
      </c>
      <c r="Z97" s="407"/>
      <c r="AA97" s="406">
        <f>Principale!$BP$32</f>
        <v>0</v>
      </c>
      <c r="AB97" s="407"/>
      <c r="AD97" s="408">
        <f t="shared" si="93"/>
        <v>0</v>
      </c>
      <c r="AE97" s="408"/>
      <c r="AF97" s="409"/>
      <c r="AG97" s="410"/>
      <c r="AH97" s="409"/>
      <c r="AI97" s="410"/>
      <c r="AJ97" s="409"/>
      <c r="AK97" s="410"/>
      <c r="AL97" s="409"/>
      <c r="AM97" s="410"/>
      <c r="AN97" s="412">
        <f>Principale!$BI$42</f>
        <v>1</v>
      </c>
      <c r="AO97" s="412"/>
      <c r="AP97" s="412">
        <f>IF(Principale!$BI$40&lt;1,Principale!$BI$40+0.1,IF(Principale!$BI$40&gt;1,Principale!$BI$40-0.1,Principale!$BI$40))</f>
        <v>1</v>
      </c>
      <c r="AQ97" s="412"/>
      <c r="AS97" s="411">
        <f t="shared" ref="AS97:AS109" si="99">SUM(AU97:BB97)</f>
        <v>3</v>
      </c>
      <c r="AT97" s="411"/>
      <c r="AU97" s="415">
        <f>IF(Principale!$M$42&lt;9,1,IF(Principale!$M$42&gt;15,5,IF(Principale!$M$42&gt;12,4,IF(Principale!$M$42&gt;10,3,2))))</f>
        <v>2</v>
      </c>
      <c r="AV97" s="415"/>
      <c r="AW97" s="415">
        <f>IF(AJ97&lt;0.8,1,IF(AJ97&gt;1.2,5,IF(AJ97&gt;1,4,IF(AJ97&gt;0.8,3,2))))</f>
        <v>1</v>
      </c>
      <c r="AX97" s="415"/>
      <c r="AY97" s="414"/>
      <c r="AZ97" s="414"/>
      <c r="BA97" s="414"/>
      <c r="BB97" s="414"/>
      <c r="BC97" s="274"/>
      <c r="BD97" s="274"/>
      <c r="BH97" s="64"/>
      <c r="BI97" s="111">
        <f t="shared" ref="BI97:BI109" si="100">IF(SUM(BJ97:CA97)&gt;2,2,SUM(BJ97:CA97))</f>
        <v>0</v>
      </c>
      <c r="BJ97" s="57">
        <f>IF(Q155&lt;136,0,IF(LOOKUP(Q155,$CD$11:$CD$31,$CC$11:$CC$31)&gt;5,2,IF(LOOKUP(Q155,$CD$11:$CD$31,$CC$11:$CC$31)&gt;2,1,0)))</f>
        <v>0</v>
      </c>
      <c r="BK97" s="57">
        <f>IF(Q156&lt;136,0,IF(LOOKUP(Q156,$CD$11:$CD$31,$CC$11:$CC$31)&gt;5,2,IF(LOOKUP(Q156,$CD$11:$CD$31,$CC$11:$CC$31)&gt;2,1,0)))</f>
        <v>0</v>
      </c>
      <c r="BL97" s="57">
        <f>IF(Q157&lt;136,0,IF(LOOKUP(Q157,$CD$11:$CD$31,$CC$11:$CC$31)&gt;5,2,IF(LOOKUP(Q157,$CD$11:$CD$31,$CC$11:$CC$31)&gt;2,1,0)))</f>
        <v>0</v>
      </c>
      <c r="BM97" s="57">
        <f>IF(Q158&lt;136,0,IF(LOOKUP(Q158,$CD$11:$CD$31,$CC$11:$CC$31)&gt;5,2,IF(LOOKUP(Q158,$CD$11:$CD$31,$CC$11:$CC$31)&gt;2,1,0)))</f>
        <v>0</v>
      </c>
      <c r="BN97" s="57">
        <f>IF(Q159&lt;136,0,IF(LOOKUP(Q159,$CD$11:$CD$31,$CC$11:$CC$31)&gt;5,2,IF(LOOKUP(Q159,$CD$11:$CD$31,$CC$11:$CC$31)&gt;2,1,0)))</f>
        <v>0</v>
      </c>
      <c r="BO97" s="57">
        <f>IF(Q160&lt;136,0,IF(LOOKUP(Q160,$CD$11:$CD$31,$CC$11:$CC$31)&gt;5,2,IF(LOOKUP(Q160,$CD$11:$CD$31,$CC$11:$CC$31)&gt;2,1,0)))</f>
        <v>0</v>
      </c>
      <c r="BP97" s="57">
        <f>IF(Q161&lt;136,0,IF(LOOKUP(Q161,$CD$11:$CD$31,$CC$11:$CC$31)&gt;5,2,IF(LOOKUP(Q161,$CD$11:$CD$31,$CC$11:$CC$31)&gt;2,1,0)))</f>
        <v>0</v>
      </c>
      <c r="BQ97" s="57">
        <f>IF(Q162&lt;136,0,IF(LOOKUP(Q162,$CD$11:$CD$31,$CC$11:$CC$31)&gt;5,2,IF(LOOKUP(Q162,$CD$11:$CD$31,$CC$11:$CC$31)&gt;2,1,0)))</f>
        <v>0</v>
      </c>
      <c r="BR97" s="57">
        <f>IF(Q163&lt;136,0,IF(LOOKUP(Q163,$CD$11:$CD$31,$CC$11:$CC$31)&gt;5,2,IF(LOOKUP(Q163,$CD$11:$CD$31,$CC$11:$CC$31)&gt;2,1,0)))</f>
        <v>0</v>
      </c>
      <c r="BS97" s="57">
        <f>IF(Q164&lt;136,0,IF(LOOKUP(Q164,$CD$11:$CD$31,$CC$11:$CC$31)&gt;5,2,IF(LOOKUP(Q164,$CD$11:$CD$31,$CC$11:$CC$31)&gt;2,1,0)))</f>
        <v>0</v>
      </c>
      <c r="BT97" s="57">
        <f>IF(Q165&lt;136,0,IF(LOOKUP(Q165,$CD$11:$CD$31,$CC$11:$CC$31)&gt;5,2,IF(LOOKUP(Q165,$CD$11:$CD$31,$CC$11:$CC$31)&gt;2,1,0)))</f>
        <v>0</v>
      </c>
      <c r="BU97" s="57"/>
      <c r="BV97" s="57"/>
      <c r="BW97" s="57"/>
      <c r="BX97" s="57"/>
      <c r="BY97" s="57"/>
      <c r="BZ97" s="57"/>
      <c r="CA97" s="58"/>
    </row>
    <row r="98" spans="2:82" ht="15" customHeight="1" x14ac:dyDescent="0.35">
      <c r="B98" s="413" t="s">
        <v>90</v>
      </c>
      <c r="C98" s="413"/>
      <c r="D98" s="413"/>
      <c r="E98" s="413"/>
      <c r="F98" s="413"/>
      <c r="G98" s="413"/>
      <c r="H98" s="413"/>
      <c r="I98" s="413"/>
      <c r="J98" s="413"/>
      <c r="L98" s="401">
        <f t="shared" si="91"/>
        <v>0</v>
      </c>
      <c r="M98" s="401"/>
      <c r="N98" s="402"/>
      <c r="O98" s="403"/>
      <c r="P98" s="403"/>
      <c r="Q98" s="404">
        <f t="shared" si="92"/>
        <v>0</v>
      </c>
      <c r="R98" s="404"/>
      <c r="S98" s="404"/>
      <c r="U98" s="349"/>
      <c r="V98" s="405"/>
      <c r="W98" s="406">
        <f>IF(Principale!$M$42&lt;6,-2,IF(Principale!$M$42&lt;10,-1,IF(Principale!$M$42&gt;15,2,IF(Principale!$M$42&gt;11,1,0))))</f>
        <v>0</v>
      </c>
      <c r="X98" s="407"/>
      <c r="Y98" s="406">
        <f t="shared" si="98"/>
        <v>0</v>
      </c>
      <c r="Z98" s="407"/>
      <c r="AA98" s="406">
        <f>Principale!$BP$32</f>
        <v>0</v>
      </c>
      <c r="AB98" s="407"/>
      <c r="AD98" s="408">
        <f t="shared" si="93"/>
        <v>0</v>
      </c>
      <c r="AE98" s="408"/>
      <c r="AF98" s="409"/>
      <c r="AG98" s="410"/>
      <c r="AH98" s="409"/>
      <c r="AI98" s="410"/>
      <c r="AJ98" s="409"/>
      <c r="AK98" s="410"/>
      <c r="AL98" s="409"/>
      <c r="AM98" s="410"/>
      <c r="AN98" s="412">
        <f>Principale!$BI$42</f>
        <v>1</v>
      </c>
      <c r="AO98" s="412"/>
      <c r="AP98" s="412">
        <f>IF(Principale!$BI$40&lt;1,Principale!$BI$40+0.1,IF(Principale!$BI$40&gt;1,Principale!$BI$40-0.1,Principale!$BI$40))</f>
        <v>1</v>
      </c>
      <c r="AQ98" s="412"/>
      <c r="AS98" s="411">
        <f t="shared" si="99"/>
        <v>3</v>
      </c>
      <c r="AT98" s="411"/>
      <c r="AU98" s="415">
        <f>IF(Principale!$M$42&lt;9,1,IF(Principale!$M$42&gt;15,5,IF(Principale!$M$42&gt;12,4,IF(Principale!$M$42&gt;10,3,2))))</f>
        <v>2</v>
      </c>
      <c r="AV98" s="415"/>
      <c r="AW98" s="415">
        <f t="shared" ref="AW98:AW99" si="101">IF(AJ98&lt;0.8,1,IF(AJ98&gt;1.2,5,IF(AJ98&gt;1,4,IF(AJ98&gt;0.8,3,2))))</f>
        <v>1</v>
      </c>
      <c r="AX98" s="415"/>
      <c r="AY98" s="414"/>
      <c r="AZ98" s="414"/>
      <c r="BA98" s="414"/>
      <c r="BB98" s="414"/>
      <c r="BC98" s="274"/>
      <c r="BD98" s="274"/>
      <c r="BH98" s="64"/>
      <c r="BI98" s="111">
        <f t="shared" si="100"/>
        <v>0</v>
      </c>
      <c r="BJ98" s="57">
        <f>IF(Q168&lt;136,0,IF(LOOKUP(Q168,$CD$11:$CD$31,$CC$11:$CC$31)&gt;5,2,IF(LOOKUP(Q168,$CD$11:$CD$31,$CC$11:$CC$31)&gt;2,1,0)))</f>
        <v>0</v>
      </c>
      <c r="BK98" s="57">
        <f>IF(Q169&lt;136,0,IF(LOOKUP(Q169,$CD$11:$CD$31,$CC$11:$CC$31)&gt;5,2,IF(LOOKUP(Q169,$CD$11:$CD$31,$CC$11:$CC$31)&gt;2,1,0)))</f>
        <v>0</v>
      </c>
      <c r="BL98" s="57">
        <f>IF(Q170&lt;136,0,IF(LOOKUP(Q170,$CD$11:$CD$31,$CC$11:$CC$31)&gt;5,2,IF(LOOKUP(Q170,$CD$11:$CD$31,$CC$11:$CC$31)&gt;2,1,0)))</f>
        <v>0</v>
      </c>
      <c r="BM98" s="57">
        <f>IF(Q171&lt;136,0,IF(LOOKUP(Q171,$CD$11:$CD$31,$CC$11:$CC$31)&gt;5,2,IF(LOOKUP(Q171,$CD$11:$CD$31,$CC$11:$CC$31)&gt;2,1,0)))</f>
        <v>0</v>
      </c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8"/>
    </row>
    <row r="99" spans="2:82" ht="15" customHeight="1" x14ac:dyDescent="0.35">
      <c r="B99" s="413" t="s">
        <v>91</v>
      </c>
      <c r="C99" s="413"/>
      <c r="D99" s="413"/>
      <c r="E99" s="413"/>
      <c r="F99" s="413"/>
      <c r="G99" s="413"/>
      <c r="H99" s="413"/>
      <c r="I99" s="413"/>
      <c r="J99" s="413"/>
      <c r="L99" s="401">
        <f t="shared" si="91"/>
        <v>0</v>
      </c>
      <c r="M99" s="401"/>
      <c r="N99" s="402"/>
      <c r="O99" s="403"/>
      <c r="P99" s="403"/>
      <c r="Q99" s="404">
        <f t="shared" si="92"/>
        <v>0</v>
      </c>
      <c r="R99" s="404"/>
      <c r="S99" s="404"/>
      <c r="U99" s="349"/>
      <c r="V99" s="405"/>
      <c r="W99" s="406">
        <f>IF(Principale!$M$42&lt;6,-2,IF(Principale!$M$42&lt;10,-1,IF(Principale!$M$42&gt;15,2,IF(Principale!$M$42&gt;11,1,0))))</f>
        <v>0</v>
      </c>
      <c r="X99" s="407"/>
      <c r="Y99" s="406">
        <f t="shared" si="98"/>
        <v>0</v>
      </c>
      <c r="Z99" s="407"/>
      <c r="AA99" s="406">
        <f>Principale!$BP$32</f>
        <v>0</v>
      </c>
      <c r="AB99" s="407"/>
      <c r="AD99" s="408">
        <f t="shared" si="93"/>
        <v>0</v>
      </c>
      <c r="AE99" s="408"/>
      <c r="AF99" s="409"/>
      <c r="AG99" s="410"/>
      <c r="AH99" s="409"/>
      <c r="AI99" s="410"/>
      <c r="AJ99" s="409"/>
      <c r="AK99" s="410"/>
      <c r="AL99" s="409"/>
      <c r="AM99" s="410"/>
      <c r="AN99" s="412">
        <f>Principale!$BI$42</f>
        <v>1</v>
      </c>
      <c r="AO99" s="412"/>
      <c r="AP99" s="412">
        <f>IF(Principale!$BI$40&lt;1,Principale!$BI$40+0.1,IF(Principale!$BI$40&gt;1,Principale!$BI$40-0.1,Principale!$BI$40))</f>
        <v>1</v>
      </c>
      <c r="AQ99" s="412"/>
      <c r="AS99" s="411">
        <f t="shared" si="99"/>
        <v>3</v>
      </c>
      <c r="AT99" s="411"/>
      <c r="AU99" s="415">
        <f>IF(Principale!$M$42&lt;9,1,IF(Principale!$M$42&gt;15,5,IF(Principale!$M$42&gt;12,4,IF(Principale!$M$42&gt;10,3,2))))</f>
        <v>2</v>
      </c>
      <c r="AV99" s="415"/>
      <c r="AW99" s="415">
        <f t="shared" si="101"/>
        <v>1</v>
      </c>
      <c r="AX99" s="415"/>
      <c r="AY99" s="414"/>
      <c r="AZ99" s="414"/>
      <c r="BA99" s="414"/>
      <c r="BB99" s="414"/>
      <c r="BC99" s="274"/>
      <c r="BD99" s="274"/>
      <c r="BH99" s="64"/>
      <c r="BI99" s="111">
        <f t="shared" si="100"/>
        <v>0</v>
      </c>
      <c r="BJ99" s="57">
        <f>IF(Q174&lt;136,0,IF(LOOKUP(Q174,$CD$11:$CD$31,$CC$11:$CC$31)&gt;5,2,IF(LOOKUP(Q174,$CD$11:$CD$31,$CC$11:$CC$31)&gt;2,1,0)))</f>
        <v>0</v>
      </c>
      <c r="BK99" s="57">
        <f>IF(Q175&lt;136,0,IF(LOOKUP(Q175,$CD$11:$CD$31,$CC$11:$CC$31)&gt;5,2,IF(LOOKUP(Q175,$CD$11:$CD$31,$CC$11:$CC$31)&gt;2,1,0)))</f>
        <v>0</v>
      </c>
      <c r="BL99" s="57">
        <f>IF(Q176&lt;136,0,IF(LOOKUP(Q176,$CD$11:$CD$31,$CC$11:$CC$31)&gt;5,2,IF(LOOKUP(Q176,$CD$11:$CD$31,$CC$11:$CC$31)&gt;2,1,0)))</f>
        <v>0</v>
      </c>
      <c r="BM99" s="57">
        <f>IF(Q177&lt;136,0,IF(LOOKUP(Q177,$CD$11:$CD$31,$CC$11:$CC$31)&gt;5,2,IF(LOOKUP(Q177,$CD$11:$CD$31,$CC$11:$CC$31)&gt;2,1,0)))</f>
        <v>0</v>
      </c>
      <c r="BN99" s="57">
        <f>IF(Q178&lt;136,0,IF(LOOKUP(Q178,$CD$11:$CD$31,$CC$11:$CC$31)&gt;5,2,IF(LOOKUP(Q178,$CD$11:$CD$31,$CC$11:$CC$31)&gt;2,1,0)))</f>
        <v>0</v>
      </c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8"/>
    </row>
    <row r="100" spans="2:82" ht="15" customHeight="1" x14ac:dyDescent="0.35">
      <c r="B100" s="413" t="s">
        <v>92</v>
      </c>
      <c r="C100" s="413"/>
      <c r="D100" s="413"/>
      <c r="E100" s="413"/>
      <c r="F100" s="413"/>
      <c r="G100" s="413"/>
      <c r="H100" s="413"/>
      <c r="I100" s="413"/>
      <c r="J100" s="413"/>
      <c r="L100" s="401">
        <f t="shared" si="91"/>
        <v>0</v>
      </c>
      <c r="M100" s="401"/>
      <c r="N100" s="402"/>
      <c r="O100" s="403"/>
      <c r="P100" s="403"/>
      <c r="Q100" s="404">
        <f t="shared" si="92"/>
        <v>0</v>
      </c>
      <c r="R100" s="404"/>
      <c r="S100" s="404"/>
      <c r="U100" s="349"/>
      <c r="V100" s="405"/>
      <c r="W100" s="406">
        <f>IF(Principale!$M$42&lt;6,-2,IF(Principale!$M$42&lt;10,-1,IF(Principale!$M$42&gt;15,2,IF(Principale!$M$42&gt;11,1,0))))</f>
        <v>0</v>
      </c>
      <c r="X100" s="407"/>
      <c r="Y100" s="406">
        <f t="shared" si="98"/>
        <v>0</v>
      </c>
      <c r="Z100" s="407"/>
      <c r="AA100" s="406">
        <f>Principale!$BP$32</f>
        <v>0</v>
      </c>
      <c r="AB100" s="407"/>
      <c r="AD100" s="408">
        <f t="shared" si="93"/>
        <v>0</v>
      </c>
      <c r="AE100" s="408"/>
      <c r="AF100" s="409"/>
      <c r="AG100" s="410"/>
      <c r="AH100" s="409"/>
      <c r="AI100" s="410"/>
      <c r="AJ100" s="409"/>
      <c r="AK100" s="410"/>
      <c r="AL100" s="409"/>
      <c r="AM100" s="410"/>
      <c r="AN100" s="412">
        <f>Principale!$BI$42</f>
        <v>1</v>
      </c>
      <c r="AO100" s="412"/>
      <c r="AP100" s="412">
        <f>IF(Principale!$BI$40&lt;1,Principale!$BI$40+0.1,IF(Principale!$BI$40&gt;1,Principale!$BI$40-0.1,Principale!$BI$40))</f>
        <v>1</v>
      </c>
      <c r="AQ100" s="412"/>
      <c r="AS100" s="411">
        <f t="shared" si="99"/>
        <v>3</v>
      </c>
      <c r="AT100" s="411"/>
      <c r="AU100" s="415">
        <f>IF(Principale!$M$42&lt;9,1,IF(Principale!$M$42&gt;15,5,IF(Principale!$M$42&gt;12,4,IF(Principale!$M$42&gt;10,3,2))))</f>
        <v>2</v>
      </c>
      <c r="AV100" s="415"/>
      <c r="AW100" s="415">
        <f>IF(AJ100&lt;0.8,1,IF(AJ100&gt;1.2,5,IF(AJ100&gt;1,4,IF(AJ100&gt;0.8,3,2))))</f>
        <v>1</v>
      </c>
      <c r="AX100" s="415"/>
      <c r="AY100" s="414"/>
      <c r="AZ100" s="414"/>
      <c r="BA100" s="414"/>
      <c r="BB100" s="414"/>
      <c r="BC100" s="274"/>
      <c r="BD100" s="274"/>
      <c r="BH100" s="64"/>
      <c r="BI100" s="111">
        <f t="shared" si="100"/>
        <v>0</v>
      </c>
      <c r="BJ100" s="57">
        <f>IF(Q181&lt;136,0,IF(LOOKUP(Q181,$CD$11:$CD$31,$CC$11:$CC$31)&gt;5,2,IF(LOOKUP(Q181,$CD$11:$CD$31,$CC$11:$CC$31)&gt;2,1,0)))</f>
        <v>0</v>
      </c>
      <c r="BK100" s="57">
        <f>IF(Q182&lt;136,0,IF(LOOKUP(Q182,$CD$11:$CD$31,$CC$11:$CC$31)&gt;5,2,IF(LOOKUP(Q182,$CD$11:$CD$31,$CC$11:$CC$31)&gt;2,1,0)))</f>
        <v>0</v>
      </c>
      <c r="BL100" s="57">
        <f>IF(Q183&lt;136,0,IF(LOOKUP(Q183,$CD$11:$CD$31,$CC$11:$CC$31)&gt;5,2,IF(LOOKUP(Q183,$CD$11:$CD$31,$CC$11:$CC$31)&gt;2,1,0)))</f>
        <v>0</v>
      </c>
      <c r="BM100" s="57">
        <f>IF(Q184&lt;136,0,IF(LOOKUP(Q184,$CD$11:$CD$31,$CC$11:$CC$31)&gt;5,2,IF(LOOKUP(Q184,$CD$11:$CD$31,$CC$11:$CC$31)&gt;2,1,0)))</f>
        <v>0</v>
      </c>
      <c r="BN100" s="57">
        <f>IF(Q185&lt;136,0,IF(LOOKUP(Q185,$CD$11:$CD$31,$CC$11:$CC$31)&gt;5,2,IF(LOOKUP(Q185,$CD$11:$CD$31,$CC$11:$CC$31)&gt;2,1,0)))</f>
        <v>0</v>
      </c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8"/>
    </row>
    <row r="101" spans="2:82" ht="15" customHeight="1" x14ac:dyDescent="0.35">
      <c r="B101" s="413" t="s">
        <v>554</v>
      </c>
      <c r="C101" s="413"/>
      <c r="D101" s="413"/>
      <c r="E101" s="413"/>
      <c r="F101" s="413"/>
      <c r="G101" s="413"/>
      <c r="H101" s="413"/>
      <c r="I101" s="413"/>
      <c r="J101" s="413"/>
      <c r="L101" s="401">
        <f t="shared" si="91"/>
        <v>0</v>
      </c>
      <c r="M101" s="401"/>
      <c r="N101" s="402"/>
      <c r="O101" s="403"/>
      <c r="P101" s="403"/>
      <c r="Q101" s="404">
        <f t="shared" si="92"/>
        <v>0</v>
      </c>
      <c r="R101" s="404"/>
      <c r="S101" s="404"/>
      <c r="U101" s="349"/>
      <c r="V101" s="405"/>
      <c r="W101" s="406">
        <f>IF(Principale!$M$42&lt;6,-2,IF(Principale!$M$42&lt;10,-1,IF(Principale!$M$42&gt;15,2,IF(Principale!$M$42&gt;11,1,0))))</f>
        <v>0</v>
      </c>
      <c r="X101" s="407"/>
      <c r="Y101" s="349"/>
      <c r="Z101" s="405"/>
      <c r="AA101" s="406">
        <f>Principale!$BP$32</f>
        <v>0</v>
      </c>
      <c r="AB101" s="407"/>
      <c r="AD101" s="408">
        <f t="shared" si="93"/>
        <v>0</v>
      </c>
      <c r="AE101" s="408"/>
      <c r="AF101" s="409"/>
      <c r="AG101" s="410"/>
      <c r="AH101" s="409"/>
      <c r="AI101" s="410"/>
      <c r="AJ101" s="409"/>
      <c r="AK101" s="410"/>
      <c r="AL101" s="409"/>
      <c r="AM101" s="410"/>
      <c r="AN101" s="412">
        <f>Principale!$BI$42</f>
        <v>1</v>
      </c>
      <c r="AO101" s="412"/>
      <c r="AP101" s="412">
        <f>IF(Principale!$BI$40&lt;1,Principale!$BI$40+0.1,IF(Principale!$BI$40&gt;1,Principale!$BI$40-0.1,Principale!$BI$40))</f>
        <v>1</v>
      </c>
      <c r="AQ101" s="412"/>
      <c r="AS101" s="411">
        <f t="shared" si="99"/>
        <v>3</v>
      </c>
      <c r="AT101" s="411"/>
      <c r="AU101" s="415">
        <f>IF(Principale!$M$42&lt;9,1,IF(Principale!$M$42&gt;15,5,IF(Principale!$M$42&gt;12,4,IF(Principale!$M$42&gt;10,3,2))))</f>
        <v>2</v>
      </c>
      <c r="AV101" s="415"/>
      <c r="AW101" s="415">
        <f t="shared" ref="AW101:AW104" si="102">IF(AJ101&lt;0.8,1,IF(AJ101&gt;1.2,5,IF(AJ101&gt;1,4,IF(AJ101&gt;0.8,3,2))))</f>
        <v>1</v>
      </c>
      <c r="AX101" s="415"/>
      <c r="AY101" s="414"/>
      <c r="AZ101" s="414"/>
      <c r="BA101" s="414"/>
      <c r="BB101" s="414"/>
      <c r="BC101" s="274"/>
      <c r="BD101" s="274"/>
      <c r="BH101" s="135"/>
      <c r="BI101" s="134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8"/>
      <c r="CC101" s="133"/>
      <c r="CD101" s="133"/>
    </row>
    <row r="102" spans="2:82" ht="15" customHeight="1" x14ac:dyDescent="0.35">
      <c r="B102" s="413" t="s">
        <v>554</v>
      </c>
      <c r="C102" s="413"/>
      <c r="D102" s="413"/>
      <c r="E102" s="413"/>
      <c r="F102" s="413"/>
      <c r="G102" s="413"/>
      <c r="H102" s="413"/>
      <c r="I102" s="413"/>
      <c r="J102" s="413"/>
      <c r="L102" s="401">
        <f t="shared" si="91"/>
        <v>0</v>
      </c>
      <c r="M102" s="401"/>
      <c r="N102" s="402"/>
      <c r="O102" s="403"/>
      <c r="P102" s="403"/>
      <c r="Q102" s="404">
        <f t="shared" ref="Q102:Q103" si="103">IF(AD102="",0,N102*AD102)</f>
        <v>0</v>
      </c>
      <c r="R102" s="404"/>
      <c r="S102" s="404"/>
      <c r="U102" s="349"/>
      <c r="V102" s="405"/>
      <c r="W102" s="406">
        <f>IF(Principale!$M$42&lt;6,-2,IF(Principale!$M$42&lt;10,-1,IF(Principale!$M$42&gt;15,2,IF(Principale!$M$42&gt;11,1,0))))</f>
        <v>0</v>
      </c>
      <c r="X102" s="407"/>
      <c r="Y102" s="349"/>
      <c r="Z102" s="405"/>
      <c r="AA102" s="406">
        <f>Principale!$BP$32</f>
        <v>0</v>
      </c>
      <c r="AB102" s="407"/>
      <c r="AD102" s="408">
        <f t="shared" ref="AD102:AD103" si="104">IF(AF102=0,0,AF102*AH102*AJ102*AL102*AN102*AP102)</f>
        <v>0</v>
      </c>
      <c r="AE102" s="408"/>
      <c r="AF102" s="409"/>
      <c r="AG102" s="410"/>
      <c r="AH102" s="409"/>
      <c r="AI102" s="410"/>
      <c r="AJ102" s="409"/>
      <c r="AK102" s="410"/>
      <c r="AL102" s="409"/>
      <c r="AM102" s="410"/>
      <c r="AN102" s="412">
        <f>Principale!$BI$42</f>
        <v>1</v>
      </c>
      <c r="AO102" s="412"/>
      <c r="AP102" s="412">
        <f>IF(Principale!$BI$40&lt;1,Principale!$BI$40+0.1,IF(Principale!$BI$40&gt;1,Principale!$BI$40-0.1,Principale!$BI$40))</f>
        <v>1</v>
      </c>
      <c r="AQ102" s="412"/>
      <c r="AS102" s="411">
        <f t="shared" ref="AS102:AS103" si="105">SUM(AU102:BB102)</f>
        <v>3</v>
      </c>
      <c r="AT102" s="411"/>
      <c r="AU102" s="415">
        <f>IF(Principale!$M$42&lt;9,1,IF(Principale!$M$42&gt;15,5,IF(Principale!$M$42&gt;12,4,IF(Principale!$M$42&gt;10,3,2))))</f>
        <v>2</v>
      </c>
      <c r="AV102" s="415"/>
      <c r="AW102" s="415">
        <f t="shared" ref="AW102:AW103" si="106">IF(AJ102&lt;0.8,1,IF(AJ102&gt;1.2,5,IF(AJ102&gt;1,4,IF(AJ102&gt;0.8,3,2))))</f>
        <v>1</v>
      </c>
      <c r="AX102" s="415"/>
      <c r="AY102" s="414"/>
      <c r="AZ102" s="414"/>
      <c r="BA102" s="414"/>
      <c r="BB102" s="414"/>
      <c r="BC102" s="274"/>
      <c r="BD102" s="274"/>
      <c r="BH102" s="162"/>
      <c r="BI102" s="160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8"/>
      <c r="CC102" s="159"/>
      <c r="CD102" s="159"/>
    </row>
    <row r="103" spans="2:82" ht="15" customHeight="1" x14ac:dyDescent="0.35">
      <c r="B103" s="413" t="s">
        <v>554</v>
      </c>
      <c r="C103" s="413"/>
      <c r="D103" s="413"/>
      <c r="E103" s="413"/>
      <c r="F103" s="413"/>
      <c r="G103" s="413"/>
      <c r="H103" s="413"/>
      <c r="I103" s="413"/>
      <c r="J103" s="413"/>
      <c r="L103" s="401">
        <f t="shared" si="91"/>
        <v>0</v>
      </c>
      <c r="M103" s="401"/>
      <c r="N103" s="402"/>
      <c r="O103" s="403"/>
      <c r="P103" s="403"/>
      <c r="Q103" s="404">
        <f t="shared" si="103"/>
        <v>0</v>
      </c>
      <c r="R103" s="404"/>
      <c r="S103" s="404"/>
      <c r="U103" s="349"/>
      <c r="V103" s="405"/>
      <c r="W103" s="406">
        <f>IF(Principale!$M$42&lt;6,-2,IF(Principale!$M$42&lt;10,-1,IF(Principale!$M$42&gt;15,2,IF(Principale!$M$42&gt;11,1,0))))</f>
        <v>0</v>
      </c>
      <c r="X103" s="407"/>
      <c r="Y103" s="349"/>
      <c r="Z103" s="405"/>
      <c r="AA103" s="406">
        <f>Principale!$BP$32</f>
        <v>0</v>
      </c>
      <c r="AB103" s="407"/>
      <c r="AD103" s="408">
        <f t="shared" si="104"/>
        <v>0</v>
      </c>
      <c r="AE103" s="408"/>
      <c r="AF103" s="409"/>
      <c r="AG103" s="410"/>
      <c r="AH103" s="409"/>
      <c r="AI103" s="410"/>
      <c r="AJ103" s="409"/>
      <c r="AK103" s="410"/>
      <c r="AL103" s="409"/>
      <c r="AM103" s="410"/>
      <c r="AN103" s="412">
        <f>Principale!$BI$42</f>
        <v>1</v>
      </c>
      <c r="AO103" s="412"/>
      <c r="AP103" s="412">
        <f>IF(Principale!$BI$40&lt;1,Principale!$BI$40+0.1,IF(Principale!$BI$40&gt;1,Principale!$BI$40-0.1,Principale!$BI$40))</f>
        <v>1</v>
      </c>
      <c r="AQ103" s="412"/>
      <c r="AS103" s="411">
        <f t="shared" si="105"/>
        <v>3</v>
      </c>
      <c r="AT103" s="411"/>
      <c r="AU103" s="415">
        <f>IF(Principale!$M$42&lt;9,1,IF(Principale!$M$42&gt;15,5,IF(Principale!$M$42&gt;12,4,IF(Principale!$M$42&gt;10,3,2))))</f>
        <v>2</v>
      </c>
      <c r="AV103" s="415"/>
      <c r="AW103" s="415">
        <f t="shared" si="106"/>
        <v>1</v>
      </c>
      <c r="AX103" s="415"/>
      <c r="AY103" s="414"/>
      <c r="AZ103" s="414"/>
      <c r="BA103" s="414"/>
      <c r="BB103" s="414"/>
      <c r="BC103" s="274"/>
      <c r="BD103" s="274"/>
      <c r="BH103" s="162"/>
      <c r="BI103" s="160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8"/>
      <c r="CC103" s="159"/>
      <c r="CD103" s="159"/>
    </row>
    <row r="104" spans="2:82" ht="15" customHeight="1" x14ac:dyDescent="0.35">
      <c r="B104" s="413" t="s">
        <v>422</v>
      </c>
      <c r="C104" s="413"/>
      <c r="D104" s="413"/>
      <c r="E104" s="413"/>
      <c r="F104" s="413"/>
      <c r="G104" s="413"/>
      <c r="H104" s="413"/>
      <c r="I104" s="413"/>
      <c r="J104" s="413"/>
      <c r="L104" s="401">
        <f t="shared" si="91"/>
        <v>0</v>
      </c>
      <c r="M104" s="401"/>
      <c r="N104" s="402"/>
      <c r="O104" s="403"/>
      <c r="P104" s="403"/>
      <c r="Q104" s="404">
        <f t="shared" si="92"/>
        <v>0</v>
      </c>
      <c r="R104" s="404"/>
      <c r="S104" s="404"/>
      <c r="U104" s="349"/>
      <c r="V104" s="405"/>
      <c r="W104" s="406">
        <f>IF(Principale!$M$42&lt;6,-2,IF(Principale!$M$42&lt;10,-1,IF(Principale!$M$42&gt;15,2,IF(Principale!$M$42&gt;11,1,0))))</f>
        <v>0</v>
      </c>
      <c r="X104" s="407"/>
      <c r="Y104" s="406">
        <f t="shared" ref="Y104" si="107">BI104</f>
        <v>0</v>
      </c>
      <c r="Z104" s="407"/>
      <c r="AA104" s="406">
        <f>Principale!$BP$32</f>
        <v>0</v>
      </c>
      <c r="AB104" s="407"/>
      <c r="AD104" s="408">
        <f t="shared" si="93"/>
        <v>0</v>
      </c>
      <c r="AE104" s="408"/>
      <c r="AF104" s="409"/>
      <c r="AG104" s="410"/>
      <c r="AH104" s="409"/>
      <c r="AI104" s="410"/>
      <c r="AJ104" s="409"/>
      <c r="AK104" s="410"/>
      <c r="AL104" s="409"/>
      <c r="AM104" s="410"/>
      <c r="AN104" s="412">
        <f>Principale!$BI$42</f>
        <v>1</v>
      </c>
      <c r="AO104" s="412"/>
      <c r="AP104" s="412">
        <f>IF(Principale!$BI$40&lt;1,Principale!$BI$40+0.1,IF(Principale!$BI$40&gt;1,Principale!$BI$40-0.1,Principale!$BI$40))</f>
        <v>1</v>
      </c>
      <c r="AQ104" s="412"/>
      <c r="AS104" s="411">
        <f t="shared" si="99"/>
        <v>3</v>
      </c>
      <c r="AT104" s="411"/>
      <c r="AU104" s="415">
        <f>IF(Principale!$M$42&lt;9,1,IF(Principale!$M$42&gt;15,5,IF(Principale!$M$42&gt;12,4,IF(Principale!$M$42&gt;10,3,2))))</f>
        <v>2</v>
      </c>
      <c r="AV104" s="415"/>
      <c r="AW104" s="415">
        <f t="shared" si="102"/>
        <v>1</v>
      </c>
      <c r="AX104" s="415"/>
      <c r="AY104" s="414"/>
      <c r="AZ104" s="414"/>
      <c r="BA104" s="414"/>
      <c r="BB104" s="414"/>
      <c r="BC104" s="274"/>
      <c r="BD104" s="274"/>
      <c r="BH104" s="135"/>
      <c r="BI104" s="134">
        <f t="shared" si="100"/>
        <v>0</v>
      </c>
      <c r="BJ104" s="57">
        <f>IF(Q61&lt;136,0,IF(LOOKUP(Q61,$CD$11:$CD$31,$CC$11:$CC$31)&gt;5,2,IF(LOOKUP(Q61,$CD$11:$CD$31,$CC$11:$CC$31)&gt;2,1,0)))</f>
        <v>0</v>
      </c>
      <c r="BK104" s="57">
        <f>IF(Q64&lt;136,0,IF(LOOKUP(Q64,$CD$11:$CD$31,$CC$11:$CC$31)&gt;5,2,IF(LOOKUP(Q64,$CD$11:$CD$31,$CC$11:$CC$31)&gt;2,1,0)))</f>
        <v>0</v>
      </c>
      <c r="BL104" s="57">
        <f>IF(Q67&lt;136,0,IF(LOOKUP(Q67,$CD$11:$CD$31,$CC$11:$CC$31)&gt;5,2,IF(LOOKUP(Q67,$CD$11:$CD$31,$CC$11:$CC$31)&gt;2,1,0)))</f>
        <v>0</v>
      </c>
      <c r="BM104" s="57">
        <f>IF(Q68&lt;136,0,IF(LOOKUP(Q68,$CD$11:$CD$31,$CC$11:$CC$31)&gt;5,2,IF(LOOKUP(Q68,$CD$11:$CD$31,$CC$11:$CC$31)&gt;2,1,0)))</f>
        <v>0</v>
      </c>
      <c r="BN104" s="57">
        <f>IF(Q69&lt;136,0,IF(LOOKUP(Q69,$CD$11:$CD$31,$CC$11:$CC$31)&gt;5,2,IF(LOOKUP(Q69,$CD$11:$CD$31,$CC$11:$CC$31)&gt;2,1,0)))</f>
        <v>0</v>
      </c>
      <c r="BO104" s="57">
        <f>IF(Q70&lt;136,0,IF(LOOKUP(Q70,$CD$11:$CD$31,$CC$11:$CC$31)&gt;5,2,IF(LOOKUP(Q70,$CD$11:$CD$31,$CC$11:$CC$31)&gt;2,1,0)))</f>
        <v>0</v>
      </c>
      <c r="BP104" s="57">
        <f>IF(Q71&lt;136,0,IF(LOOKUP(Q71,$CD$11:$CD$31,$CC$11:$CC$31)&gt;5,2,IF(LOOKUP(Q71,$CD$11:$CD$31,$CC$11:$CC$31)&gt;2,1,0)))</f>
        <v>0</v>
      </c>
      <c r="BQ104" s="57">
        <f>IF(Q72&lt;136,0,IF(LOOKUP(Q72,$CD$11:$CD$31,$CC$11:$CC$31)&gt;5,2,IF(LOOKUP(Q72,$CD$11:$CD$31,$CC$11:$CC$31)&gt;2,1,0)))</f>
        <v>0</v>
      </c>
      <c r="BR104" s="57">
        <f>IF(Q73&lt;136,0,IF(LOOKUP(Q73,$CD$11:$CD$31,$CC$11:$CC$31)&gt;5,2,IF(LOOKUP(Q73,$CD$11:$CD$31,$CC$11:$CC$31)&gt;2,1,0)))</f>
        <v>0</v>
      </c>
      <c r="BS104" s="57">
        <f>IF(Q74&lt;136,0,IF(LOOKUP(Q74,$CD$11:$CD$31,$CC$11:$CC$31)&gt;5,2,IF(LOOKUP(Q74,$CD$11:$CD$31,$CC$11:$CC$31)&gt;2,1,0)))</f>
        <v>0</v>
      </c>
      <c r="BT104" s="57">
        <f>IF(Q75&lt;136,0,IF(LOOKUP(Q75,$CD$11:$CD$31,$CC$11:$CC$31)&gt;5,2,IF(LOOKUP(Q75,$CD$11:$CD$31,$CC$11:$CC$31)&gt;2,1,0)))</f>
        <v>0</v>
      </c>
      <c r="BU104" s="57">
        <f>IF(Q76&lt;136,0,IF(LOOKUP(Q76,$CD$11:$CD$31,$CC$11:$CC$31)&gt;5,2,IF(LOOKUP(Q76,$CD$11:$CD$31,$CC$11:$CC$31)&gt;2,1,0)))</f>
        <v>0</v>
      </c>
      <c r="BV104" s="57">
        <f>IF(Q77&lt;136,0,IF(LOOKUP(Q77,$CD$11:$CD$31,$CC$11:$CC$31)&gt;5,2,IF(LOOKUP(Q77,$CD$11:$CD$31,$CC$11:$CC$31)&gt;2,1,0)))</f>
        <v>0</v>
      </c>
      <c r="BW104" s="57">
        <f>IF(Q78&lt;136,0,IF(LOOKUP(Q78,$CD$11:$CD$31,$CC$11:$CC$31)&gt;5,2,IF(LOOKUP(Q78,$CD$11:$CD$31,$CC$11:$CC$31)&gt;2,1,0)))</f>
        <v>0</v>
      </c>
      <c r="BX104" s="57"/>
      <c r="BY104" s="57"/>
      <c r="BZ104" s="57"/>
      <c r="CA104" s="58"/>
      <c r="CC104" s="133"/>
      <c r="CD104" s="133"/>
    </row>
    <row r="105" spans="2:82" ht="15" customHeight="1" x14ac:dyDescent="0.35">
      <c r="B105" s="413" t="s">
        <v>228</v>
      </c>
      <c r="C105" s="413"/>
      <c r="D105" s="413"/>
      <c r="E105" s="413"/>
      <c r="F105" s="413"/>
      <c r="G105" s="413"/>
      <c r="H105" s="413"/>
      <c r="I105" s="413"/>
      <c r="J105" s="413"/>
      <c r="L105" s="401">
        <f t="shared" si="91"/>
        <v>0</v>
      </c>
      <c r="M105" s="401"/>
      <c r="N105" s="402"/>
      <c r="O105" s="403"/>
      <c r="P105" s="403"/>
      <c r="Q105" s="404">
        <f t="shared" ref="Q105:Q107" si="108">IF(AD105="",0,N105*AD105)</f>
        <v>0</v>
      </c>
      <c r="R105" s="404"/>
      <c r="S105" s="404"/>
      <c r="U105" s="349"/>
      <c r="V105" s="405"/>
      <c r="W105" s="406">
        <f>IF(Principale!$M$42&lt;6,-2,IF(Principale!$M$42&lt;10,-1,IF(Principale!$M$42&gt;15,2,IF(Principale!$M$42&gt;11,1,0))))</f>
        <v>0</v>
      </c>
      <c r="X105" s="407"/>
      <c r="Y105" s="349"/>
      <c r="Z105" s="405"/>
      <c r="AA105" s="406">
        <f>Principale!$BP$32</f>
        <v>0</v>
      </c>
      <c r="AB105" s="407"/>
      <c r="AD105" s="408">
        <f t="shared" ref="AD105:AD107" si="109">IF(AF105=0,0,AF105*AH105*AJ105*AL105*AN105*AP105)</f>
        <v>0</v>
      </c>
      <c r="AE105" s="408"/>
      <c r="AF105" s="409"/>
      <c r="AG105" s="410"/>
      <c r="AH105" s="409"/>
      <c r="AI105" s="410"/>
      <c r="AJ105" s="409"/>
      <c r="AK105" s="410"/>
      <c r="AL105" s="409"/>
      <c r="AM105" s="410"/>
      <c r="AN105" s="412">
        <f>Principale!$BI$42</f>
        <v>1</v>
      </c>
      <c r="AO105" s="412"/>
      <c r="AP105" s="412">
        <f>IF(Principale!$BI$40&lt;1,Principale!$BI$40+0.1,IF(Principale!$BI$40&gt;1,Principale!$BI$40-0.1,Principale!$BI$40))</f>
        <v>1</v>
      </c>
      <c r="AQ105" s="412"/>
      <c r="AS105" s="411">
        <f t="shared" ref="AS105:AS107" si="110">SUM(AU105:BB105)</f>
        <v>3</v>
      </c>
      <c r="AT105" s="411"/>
      <c r="AU105" s="415">
        <f>IF(Principale!$M$42&lt;9,1,IF(Principale!$M$42&gt;15,5,IF(Principale!$M$42&gt;12,4,IF(Principale!$M$42&gt;10,3,2))))</f>
        <v>2</v>
      </c>
      <c r="AV105" s="415"/>
      <c r="AW105" s="415">
        <f t="shared" ref="AW105:AW107" si="111">IF(AJ105&lt;0.8,1,IF(AJ105&gt;1.2,5,IF(AJ105&gt;1,4,IF(AJ105&gt;0.8,3,2))))</f>
        <v>1</v>
      </c>
      <c r="AX105" s="415"/>
      <c r="AY105" s="414"/>
      <c r="AZ105" s="414"/>
      <c r="BA105" s="414"/>
      <c r="BB105" s="414"/>
      <c r="BC105" s="274"/>
      <c r="BD105" s="274"/>
      <c r="BH105" s="135"/>
      <c r="BI105" s="134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8"/>
      <c r="CC105" s="133"/>
      <c r="CD105" s="133"/>
    </row>
    <row r="106" spans="2:82" ht="15" customHeight="1" x14ac:dyDescent="0.35">
      <c r="B106" s="413" t="s">
        <v>228</v>
      </c>
      <c r="C106" s="413"/>
      <c r="D106" s="413"/>
      <c r="E106" s="413"/>
      <c r="F106" s="413"/>
      <c r="G106" s="413"/>
      <c r="H106" s="413"/>
      <c r="I106" s="413"/>
      <c r="J106" s="413"/>
      <c r="L106" s="401">
        <f t="shared" si="91"/>
        <v>0</v>
      </c>
      <c r="M106" s="401"/>
      <c r="N106" s="402"/>
      <c r="O106" s="403"/>
      <c r="P106" s="403"/>
      <c r="Q106" s="404">
        <f t="shared" si="108"/>
        <v>0</v>
      </c>
      <c r="R106" s="404"/>
      <c r="S106" s="404"/>
      <c r="U106" s="349"/>
      <c r="V106" s="405"/>
      <c r="W106" s="406">
        <f>IF(Principale!$M$42&lt;6,-2,IF(Principale!$M$42&lt;10,-1,IF(Principale!$M$42&gt;15,2,IF(Principale!$M$42&gt;11,1,0))))</f>
        <v>0</v>
      </c>
      <c r="X106" s="407"/>
      <c r="Y106" s="349"/>
      <c r="Z106" s="405"/>
      <c r="AA106" s="406">
        <f>Principale!$BP$32</f>
        <v>0</v>
      </c>
      <c r="AB106" s="407"/>
      <c r="AD106" s="408">
        <f t="shared" si="109"/>
        <v>0</v>
      </c>
      <c r="AE106" s="408"/>
      <c r="AF106" s="409"/>
      <c r="AG106" s="410"/>
      <c r="AH106" s="409"/>
      <c r="AI106" s="410"/>
      <c r="AJ106" s="409"/>
      <c r="AK106" s="410"/>
      <c r="AL106" s="409"/>
      <c r="AM106" s="410"/>
      <c r="AN106" s="412">
        <f>Principale!$BI$42</f>
        <v>1</v>
      </c>
      <c r="AO106" s="412"/>
      <c r="AP106" s="412">
        <f>IF(Principale!$BI$40&lt;1,Principale!$BI$40+0.1,IF(Principale!$BI$40&gt;1,Principale!$BI$40-0.1,Principale!$BI$40))</f>
        <v>1</v>
      </c>
      <c r="AQ106" s="412"/>
      <c r="AS106" s="411">
        <f t="shared" si="110"/>
        <v>3</v>
      </c>
      <c r="AT106" s="411"/>
      <c r="AU106" s="415">
        <f>IF(Principale!$M$42&lt;9,1,IF(Principale!$M$42&gt;15,5,IF(Principale!$M$42&gt;12,4,IF(Principale!$M$42&gt;10,3,2))))</f>
        <v>2</v>
      </c>
      <c r="AV106" s="415"/>
      <c r="AW106" s="415">
        <f t="shared" si="111"/>
        <v>1</v>
      </c>
      <c r="AX106" s="415"/>
      <c r="AY106" s="414"/>
      <c r="AZ106" s="414"/>
      <c r="BA106" s="414"/>
      <c r="BB106" s="414"/>
      <c r="BC106" s="274"/>
      <c r="BD106" s="274"/>
      <c r="BH106" s="135"/>
      <c r="BI106" s="134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8"/>
      <c r="CC106" s="133"/>
      <c r="CD106" s="133"/>
    </row>
    <row r="107" spans="2:82" ht="15" customHeight="1" x14ac:dyDescent="0.35">
      <c r="B107" s="413" t="s">
        <v>228</v>
      </c>
      <c r="C107" s="413"/>
      <c r="D107" s="413"/>
      <c r="E107" s="413"/>
      <c r="F107" s="413"/>
      <c r="G107" s="413"/>
      <c r="H107" s="413"/>
      <c r="I107" s="413"/>
      <c r="J107" s="413"/>
      <c r="L107" s="401">
        <f t="shared" si="91"/>
        <v>0</v>
      </c>
      <c r="M107" s="401"/>
      <c r="N107" s="402"/>
      <c r="O107" s="403"/>
      <c r="P107" s="403"/>
      <c r="Q107" s="404">
        <f t="shared" si="108"/>
        <v>0</v>
      </c>
      <c r="R107" s="404"/>
      <c r="S107" s="404"/>
      <c r="U107" s="349"/>
      <c r="V107" s="405"/>
      <c r="W107" s="406">
        <f>IF(Principale!$M$42&lt;6,-2,IF(Principale!$M$42&lt;10,-1,IF(Principale!$M$42&gt;15,2,IF(Principale!$M$42&gt;11,1,0))))</f>
        <v>0</v>
      </c>
      <c r="X107" s="407"/>
      <c r="Y107" s="349"/>
      <c r="Z107" s="405"/>
      <c r="AA107" s="406">
        <f>Principale!$BP$32</f>
        <v>0</v>
      </c>
      <c r="AB107" s="407"/>
      <c r="AD107" s="408">
        <f t="shared" si="109"/>
        <v>0</v>
      </c>
      <c r="AE107" s="408"/>
      <c r="AF107" s="409"/>
      <c r="AG107" s="410"/>
      <c r="AH107" s="409"/>
      <c r="AI107" s="410"/>
      <c r="AJ107" s="409"/>
      <c r="AK107" s="410"/>
      <c r="AL107" s="409"/>
      <c r="AM107" s="410"/>
      <c r="AN107" s="412">
        <f>Principale!$BI$42</f>
        <v>1</v>
      </c>
      <c r="AO107" s="412"/>
      <c r="AP107" s="412">
        <f>IF(Principale!$BI$40&lt;1,Principale!$BI$40+0.1,IF(Principale!$BI$40&gt;1,Principale!$BI$40-0.1,Principale!$BI$40))</f>
        <v>1</v>
      </c>
      <c r="AQ107" s="412"/>
      <c r="AS107" s="411">
        <f t="shared" si="110"/>
        <v>3</v>
      </c>
      <c r="AT107" s="411"/>
      <c r="AU107" s="415">
        <f>IF(Principale!$M$42&lt;9,1,IF(Principale!$M$42&gt;15,5,IF(Principale!$M$42&gt;12,4,IF(Principale!$M$42&gt;10,3,2))))</f>
        <v>2</v>
      </c>
      <c r="AV107" s="415"/>
      <c r="AW107" s="415">
        <f t="shared" si="111"/>
        <v>1</v>
      </c>
      <c r="AX107" s="415"/>
      <c r="AY107" s="414"/>
      <c r="AZ107" s="414"/>
      <c r="BA107" s="414"/>
      <c r="BB107" s="414"/>
      <c r="BC107" s="274"/>
      <c r="BD107" s="274"/>
      <c r="BH107" s="135"/>
      <c r="BI107" s="134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8"/>
      <c r="CC107" s="133"/>
      <c r="CD107" s="133"/>
    </row>
    <row r="108" spans="2:82" ht="15" customHeight="1" x14ac:dyDescent="0.35">
      <c r="B108" s="413" t="s">
        <v>93</v>
      </c>
      <c r="C108" s="413"/>
      <c r="D108" s="413"/>
      <c r="E108" s="413"/>
      <c r="F108" s="413"/>
      <c r="G108" s="413"/>
      <c r="H108" s="413"/>
      <c r="I108" s="413"/>
      <c r="J108" s="413"/>
      <c r="L108" s="401">
        <f t="shared" si="91"/>
        <v>0</v>
      </c>
      <c r="M108" s="401"/>
      <c r="N108" s="402"/>
      <c r="O108" s="403"/>
      <c r="P108" s="403"/>
      <c r="Q108" s="404">
        <f t="shared" si="92"/>
        <v>0</v>
      </c>
      <c r="R108" s="404"/>
      <c r="S108" s="404"/>
      <c r="U108" s="349"/>
      <c r="V108" s="405"/>
      <c r="W108" s="406">
        <f>IF(Principale!$M$42&lt;6,-2,IF(Principale!$M$42&lt;10,-1,IF(Principale!$M$42&gt;15,2,IF(Principale!$M$42&gt;11,1,0))))</f>
        <v>0</v>
      </c>
      <c r="X108" s="407"/>
      <c r="Y108" s="406">
        <f t="shared" si="98"/>
        <v>0</v>
      </c>
      <c r="Z108" s="407"/>
      <c r="AA108" s="406">
        <f>Principale!$BP$32</f>
        <v>0</v>
      </c>
      <c r="AB108" s="407"/>
      <c r="AD108" s="408">
        <f t="shared" si="93"/>
        <v>0</v>
      </c>
      <c r="AE108" s="408"/>
      <c r="AF108" s="409"/>
      <c r="AG108" s="410"/>
      <c r="AH108" s="409"/>
      <c r="AI108" s="410"/>
      <c r="AJ108" s="409"/>
      <c r="AK108" s="410"/>
      <c r="AL108" s="409"/>
      <c r="AM108" s="410"/>
      <c r="AN108" s="412">
        <f>Principale!$BI$42</f>
        <v>1</v>
      </c>
      <c r="AO108" s="412"/>
      <c r="AP108" s="412">
        <f>IF(Principale!$BI$40&lt;1,Principale!$BI$40+0.1,IF(Principale!$BI$40&gt;1,Principale!$BI$40-0.1,Principale!$BI$40))</f>
        <v>1</v>
      </c>
      <c r="AQ108" s="412"/>
      <c r="AS108" s="411">
        <f t="shared" si="99"/>
        <v>3</v>
      </c>
      <c r="AT108" s="411"/>
      <c r="AU108" s="415">
        <f>IF(Principale!$M$42&lt;9,1,IF(Principale!$M$42&gt;15,5,IF(Principale!$M$42&gt;12,4,IF(Principale!$M$42&gt;10,3,2))))</f>
        <v>2</v>
      </c>
      <c r="AV108" s="415"/>
      <c r="AW108" s="415">
        <f>IF(AJ108&lt;0.8,1,IF(AJ108&gt;1.2,5,IF(AJ108&gt;1,4,IF(AJ108&gt;0.8,3,2))))</f>
        <v>1</v>
      </c>
      <c r="AX108" s="415"/>
      <c r="AY108" s="414"/>
      <c r="AZ108" s="414"/>
      <c r="BA108" s="414"/>
      <c r="BB108" s="414"/>
      <c r="BC108" s="274"/>
      <c r="BD108" s="274"/>
      <c r="BH108" s="64"/>
      <c r="BI108" s="111">
        <f t="shared" si="100"/>
        <v>0</v>
      </c>
      <c r="BJ108" s="57">
        <f>IF(Q120&lt;136,0,IF(LOOKUP(Q120,$CD$11:$CD$31,$CC$11:$CC$31)&gt;5,2,IF(LOOKUP(Q120,$CD$11:$CD$31,$CC$11:$CC$31)&gt;2,1,0)))</f>
        <v>0</v>
      </c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8"/>
    </row>
    <row r="109" spans="2:82" ht="15" customHeight="1" x14ac:dyDescent="0.35">
      <c r="B109" s="413" t="s">
        <v>95</v>
      </c>
      <c r="C109" s="413"/>
      <c r="D109" s="413"/>
      <c r="E109" s="413"/>
      <c r="F109" s="413"/>
      <c r="G109" s="413"/>
      <c r="H109" s="413"/>
      <c r="I109" s="413"/>
      <c r="J109" s="413"/>
      <c r="L109" s="401">
        <f t="shared" si="91"/>
        <v>0</v>
      </c>
      <c r="M109" s="401"/>
      <c r="N109" s="402"/>
      <c r="O109" s="403"/>
      <c r="P109" s="403"/>
      <c r="Q109" s="404">
        <f t="shared" si="92"/>
        <v>0</v>
      </c>
      <c r="R109" s="404"/>
      <c r="S109" s="404"/>
      <c r="U109" s="349"/>
      <c r="V109" s="405"/>
      <c r="W109" s="406">
        <f>IF(Principale!$M$42&lt;6,-2,IF(Principale!$M$42&lt;10,-1,IF(Principale!$M$42&gt;15,2,IF(Principale!$M$42&gt;11,1,0))))</f>
        <v>0</v>
      </c>
      <c r="X109" s="407"/>
      <c r="Y109" s="406">
        <f t="shared" si="98"/>
        <v>0</v>
      </c>
      <c r="Z109" s="407"/>
      <c r="AA109" s="406">
        <f>Principale!$BP$32</f>
        <v>0</v>
      </c>
      <c r="AB109" s="407"/>
      <c r="AD109" s="408">
        <f t="shared" si="93"/>
        <v>0</v>
      </c>
      <c r="AE109" s="408"/>
      <c r="AF109" s="409"/>
      <c r="AG109" s="410"/>
      <c r="AH109" s="409"/>
      <c r="AI109" s="410"/>
      <c r="AJ109" s="409"/>
      <c r="AK109" s="410"/>
      <c r="AL109" s="409"/>
      <c r="AM109" s="410"/>
      <c r="AN109" s="412">
        <f>Principale!$BI$42</f>
        <v>1</v>
      </c>
      <c r="AO109" s="412"/>
      <c r="AP109" s="412">
        <f>IF(Principale!$BI$40&lt;1,Principale!$BI$40+0.1,IF(Principale!$BI$40&gt;1,Principale!$BI$40-0.1,Principale!$BI$40))</f>
        <v>1</v>
      </c>
      <c r="AQ109" s="412"/>
      <c r="AS109" s="411">
        <f t="shared" si="99"/>
        <v>3</v>
      </c>
      <c r="AT109" s="411"/>
      <c r="AU109" s="415">
        <f>IF(Principale!$M$42&lt;9,1,IF(Principale!$M$42&gt;15,5,IF(Principale!$M$42&gt;12,4,IF(Principale!$M$42&gt;10,3,2))))</f>
        <v>2</v>
      </c>
      <c r="AV109" s="415"/>
      <c r="AW109" s="415">
        <f t="shared" ref="AW109" si="112">IF(AJ109&lt;0.8,1,IF(AJ109&gt;1.2,5,IF(AJ109&gt;1,4,IF(AJ109&gt;0.8,3,2))))</f>
        <v>1</v>
      </c>
      <c r="AX109" s="415"/>
      <c r="AY109" s="414"/>
      <c r="AZ109" s="414"/>
      <c r="BA109" s="414"/>
      <c r="BB109" s="414"/>
      <c r="BC109" s="274"/>
      <c r="BD109" s="274"/>
      <c r="BH109" s="64"/>
      <c r="BI109" s="111">
        <f t="shared" si="100"/>
        <v>0</v>
      </c>
      <c r="BJ109" s="57">
        <f>IF(Q125&lt;136,0,IF(LOOKUP(Q125,$CD$11:$CD$31,$CC$11:$CC$31)&gt;5,2,IF(LOOKUP(Q125,$CD$11:$CD$31,$CC$11:$CC$31)&gt;2,1,0)))</f>
        <v>0</v>
      </c>
      <c r="BK109" s="57">
        <f>IF(Q126&lt;136,0,IF(LOOKUP(Q126,$CD$11:$CD$31,$CC$11:$CC$31)&gt;5,2,IF(LOOKUP(Q126,$CD$11:$CD$31,$CC$11:$CC$31)&gt;2,1,0)))</f>
        <v>0</v>
      </c>
      <c r="BL109" s="57">
        <f>IF(Q127&lt;136,0,IF(LOOKUP(Q127,$CD$11:$CD$31,$CC$11:$CC$31)&gt;5,2,IF(LOOKUP(Q127,$CD$11:$CD$31,$CC$11:$CC$31)&gt;2,1,0)))</f>
        <v>0</v>
      </c>
      <c r="BM109" s="57">
        <f>IF(Q128&lt;136,0,IF(LOOKUP(Q128,$CD$11:$CD$31,$CC$11:$CC$31)&gt;5,2,IF(LOOKUP(Q128,$CD$11:$CD$31,$CC$11:$CC$31)&gt;2,1,0)))</f>
        <v>0</v>
      </c>
      <c r="BN109" s="57">
        <f>IF(Q129&lt;136,0,IF(LOOKUP(Q129,$CD$11:$CD$31,$CC$11:$CC$31)&gt;5,2,IF(LOOKUP(Q129,$CD$11:$CD$31,$CC$11:$CC$31)&gt;2,1,0)))</f>
        <v>0</v>
      </c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8"/>
    </row>
    <row r="110" spans="2:82" ht="7.5" customHeight="1" x14ac:dyDescent="0.35">
      <c r="L110" s="62"/>
      <c r="M110" s="62"/>
      <c r="N110" s="62"/>
      <c r="O110" s="62"/>
      <c r="P110" s="62"/>
      <c r="Q110" s="63"/>
      <c r="R110" s="63"/>
      <c r="S110" s="63"/>
      <c r="U110" s="65"/>
      <c r="V110" s="65"/>
      <c r="W110" s="66"/>
      <c r="X110" s="66"/>
      <c r="Y110" s="65"/>
      <c r="Z110" s="65"/>
      <c r="AA110" s="66"/>
      <c r="AB110" s="66"/>
      <c r="AD110" s="20"/>
      <c r="AE110" s="20"/>
      <c r="AN110" s="20"/>
      <c r="AO110" s="20"/>
      <c r="AP110" s="20"/>
      <c r="AQ110" s="20"/>
      <c r="AS110" s="20"/>
      <c r="AT110" s="20"/>
      <c r="AU110" s="20"/>
      <c r="AV110" s="20"/>
      <c r="BH110" s="64"/>
      <c r="BI110" s="112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</row>
    <row r="111" spans="2:82" ht="13.5" customHeight="1" x14ac:dyDescent="0.35">
      <c r="B111" s="422" t="s">
        <v>96</v>
      </c>
      <c r="C111" s="422"/>
      <c r="D111" s="422"/>
      <c r="E111" s="422"/>
      <c r="F111" s="422"/>
      <c r="G111" s="422"/>
      <c r="H111" s="422"/>
      <c r="I111" s="422"/>
      <c r="J111" s="422"/>
      <c r="L111" s="418">
        <f>IF(Principale!$E$98=Abilità!B111,2,IF(Principale!$Q$98=Abilità!B111,2,IF(Principale!$AC$98=Abilità!B111,1,IF(Principale!$AO$98=Abilità!B111,1,0))))</f>
        <v>0</v>
      </c>
      <c r="M111" s="419"/>
      <c r="N111" s="420" t="s">
        <v>623</v>
      </c>
      <c r="O111" s="420"/>
      <c r="P111" s="420"/>
      <c r="Q111" s="420"/>
      <c r="R111" s="420"/>
      <c r="S111" s="420"/>
      <c r="U111" s="65"/>
      <c r="V111" s="65"/>
      <c r="W111" s="66"/>
      <c r="X111" s="66"/>
      <c r="Y111" s="65"/>
      <c r="Z111" s="65"/>
      <c r="AA111" s="66"/>
      <c r="AB111" s="66"/>
      <c r="AD111" s="21"/>
      <c r="AE111" s="21"/>
      <c r="AF111" s="159"/>
      <c r="AG111" s="159"/>
      <c r="AH111" s="159"/>
      <c r="AI111" s="159"/>
      <c r="AJ111" s="159"/>
      <c r="AK111" s="159"/>
      <c r="AL111" s="159"/>
      <c r="AM111" s="159"/>
      <c r="AN111" s="21"/>
      <c r="AO111" s="21"/>
      <c r="AP111" s="21"/>
      <c r="AQ111" s="21"/>
      <c r="AS111" s="20"/>
      <c r="AT111" s="20"/>
      <c r="AU111" s="20"/>
      <c r="AV111" s="20"/>
      <c r="BH111" s="64"/>
      <c r="BI111" s="112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</row>
    <row r="112" spans="2:82" ht="15" customHeight="1" x14ac:dyDescent="0.35">
      <c r="B112" s="413" t="s">
        <v>97</v>
      </c>
      <c r="C112" s="413"/>
      <c r="D112" s="413"/>
      <c r="E112" s="413"/>
      <c r="F112" s="413"/>
      <c r="G112" s="413"/>
      <c r="H112" s="413"/>
      <c r="I112" s="413"/>
      <c r="J112" s="413"/>
      <c r="L112" s="401">
        <f>IF(Q112&lt;136,0+SUM(U112:AB112)+$L$111,LOOKUP(Q112,$CD$11:$CD$31,$CC$11:$CC$31)+SUM(U112:AB112)+$L$111)</f>
        <v>0</v>
      </c>
      <c r="M112" s="401"/>
      <c r="N112" s="402"/>
      <c r="O112" s="403"/>
      <c r="P112" s="403"/>
      <c r="Q112" s="404">
        <f>IF(AD112="",0,N112*AD112)</f>
        <v>0</v>
      </c>
      <c r="R112" s="404"/>
      <c r="S112" s="404"/>
      <c r="U112" s="349"/>
      <c r="V112" s="405"/>
      <c r="W112" s="406">
        <f>IF(Principale!$M$44&lt;6,-2,IF(Principale!$M$44&lt;10,-1,IF(Principale!$M$44&gt;15,2,IF(Principale!$M$44&gt;11,1,0))))</f>
        <v>0</v>
      </c>
      <c r="X112" s="407"/>
      <c r="Y112" s="349"/>
      <c r="Z112" s="405"/>
      <c r="AA112" s="406">
        <f>Principale!$BP$32+Principale!$BR$48</f>
        <v>0</v>
      </c>
      <c r="AB112" s="407"/>
      <c r="AD112" s="408">
        <f>IF(AF112=0,0,AF112*AH112*AJ112*AL112*AN112*AP112)</f>
        <v>0</v>
      </c>
      <c r="AE112" s="408"/>
      <c r="AF112" s="409"/>
      <c r="AG112" s="410"/>
      <c r="AH112" s="409"/>
      <c r="AI112" s="410"/>
      <c r="AJ112" s="409"/>
      <c r="AK112" s="410"/>
      <c r="AL112" s="409"/>
      <c r="AM112" s="410"/>
      <c r="AN112" s="412">
        <f>Principale!$BI$44</f>
        <v>1</v>
      </c>
      <c r="AO112" s="412"/>
      <c r="AP112" s="412">
        <f>IF(Principale!$BI$40&lt;1,Principale!$BI$40+0.1,IF(Principale!$BI$40&gt;1,Principale!$BI$40-0.1,Principale!$BI$40))</f>
        <v>1</v>
      </c>
      <c r="AQ112" s="412"/>
      <c r="AS112" s="411">
        <f>SUM(AU112:BB112)</f>
        <v>3</v>
      </c>
      <c r="AT112" s="411"/>
      <c r="AU112" s="415">
        <f>IF(Principale!$M$44&lt;9,1,IF(Principale!$M$44&gt;15,5,IF(Principale!$M$44&gt;12,4,IF(Principale!$M$44&gt;10,3,2))))</f>
        <v>2</v>
      </c>
      <c r="AV112" s="415"/>
      <c r="AW112" s="415">
        <f>IF(AJ112&lt;0.8,1,IF(AJ112&gt;1.2,5,IF(AJ112&gt;1,4,IF(AJ112&gt;0.8,3,2))))</f>
        <v>1</v>
      </c>
      <c r="AX112" s="415"/>
      <c r="AY112" s="414"/>
      <c r="AZ112" s="414"/>
      <c r="BA112" s="414"/>
      <c r="BB112" s="414"/>
      <c r="BC112" s="274"/>
      <c r="BD112" s="274"/>
      <c r="BH112" s="64"/>
      <c r="BI112" s="111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8"/>
    </row>
    <row r="113" spans="2:82" ht="15" customHeight="1" x14ac:dyDescent="0.35">
      <c r="B113" s="413" t="s">
        <v>98</v>
      </c>
      <c r="C113" s="413"/>
      <c r="D113" s="413"/>
      <c r="E113" s="413"/>
      <c r="F113" s="413"/>
      <c r="G113" s="413"/>
      <c r="H113" s="413"/>
      <c r="I113" s="413"/>
      <c r="J113" s="413"/>
      <c r="L113" s="401">
        <f t="shared" ref="L113:L116" si="113">IF(Q113&lt;136,0+SUM(U113:AB113)+$L$111,LOOKUP(Q113,$CD$11:$CD$31,$CC$11:$CC$31)+SUM(U113:AB113)+$L$111)</f>
        <v>0</v>
      </c>
      <c r="M113" s="401"/>
      <c r="N113" s="402"/>
      <c r="O113" s="403"/>
      <c r="P113" s="403"/>
      <c r="Q113" s="404">
        <f>IF(AD113="",0,N113*AD113)</f>
        <v>0</v>
      </c>
      <c r="R113" s="404"/>
      <c r="S113" s="404"/>
      <c r="U113" s="349"/>
      <c r="V113" s="405"/>
      <c r="W113" s="406">
        <f>IF(Principale!$M$44&lt;6,-2,IF(Principale!$M$44&lt;10,-1,IF(Principale!$M$44&gt;15,2,IF(Principale!$M$44&gt;11,1,0))))</f>
        <v>0</v>
      </c>
      <c r="X113" s="407"/>
      <c r="Y113" s="349"/>
      <c r="Z113" s="405"/>
      <c r="AA113" s="406">
        <f>Principale!$BP$32</f>
        <v>0</v>
      </c>
      <c r="AB113" s="407"/>
      <c r="AD113" s="408">
        <f t="shared" ref="AD113:AD116" si="114">IF(AF113=0,0,AF113*AH113*AJ113*AL113*AN113*AP113)</f>
        <v>0</v>
      </c>
      <c r="AE113" s="408"/>
      <c r="AF113" s="409"/>
      <c r="AG113" s="410"/>
      <c r="AH113" s="409"/>
      <c r="AI113" s="410"/>
      <c r="AJ113" s="409"/>
      <c r="AK113" s="410"/>
      <c r="AL113" s="409"/>
      <c r="AM113" s="410"/>
      <c r="AN113" s="412">
        <f>Principale!$BI$44</f>
        <v>1</v>
      </c>
      <c r="AO113" s="412"/>
      <c r="AP113" s="412">
        <f>IF(Principale!$BI$40&lt;1,Principale!$BI$40+0.1,IF(Principale!$BI$40&gt;1,Principale!$BI$40-0.1,Principale!$BI$40))</f>
        <v>1</v>
      </c>
      <c r="AQ113" s="412"/>
      <c r="AS113" s="411">
        <f>SUM(AU113:BB113)</f>
        <v>3</v>
      </c>
      <c r="AT113" s="411"/>
      <c r="AU113" s="415">
        <f>IF(Principale!$M$44&lt;9,1,IF(Principale!$M$44&gt;15,5,IF(Principale!$M$44&gt;12,4,IF(Principale!$M$44&gt;10,3,2))))</f>
        <v>2</v>
      </c>
      <c r="AV113" s="415"/>
      <c r="AW113" s="415">
        <f t="shared" ref="AW113" si="115">IF(AJ113&lt;0.8,1,IF(AJ113&gt;1.2,5,IF(AJ113&gt;1,4,IF(AJ113&gt;0.8,3,2))))</f>
        <v>1</v>
      </c>
      <c r="AX113" s="415"/>
      <c r="AY113" s="414"/>
      <c r="AZ113" s="414"/>
      <c r="BA113" s="414"/>
      <c r="BB113" s="414"/>
      <c r="BC113" s="274"/>
      <c r="BD113" s="274"/>
      <c r="BH113" s="64"/>
      <c r="BI113" s="111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8"/>
    </row>
    <row r="114" spans="2:82" ht="15" customHeight="1" x14ac:dyDescent="0.35">
      <c r="B114" s="413" t="s">
        <v>99</v>
      </c>
      <c r="C114" s="413"/>
      <c r="D114" s="413"/>
      <c r="E114" s="413"/>
      <c r="F114" s="413"/>
      <c r="G114" s="413"/>
      <c r="H114" s="413"/>
      <c r="I114" s="413"/>
      <c r="J114" s="413"/>
      <c r="L114" s="401">
        <f t="shared" si="113"/>
        <v>0</v>
      </c>
      <c r="M114" s="401"/>
      <c r="N114" s="402"/>
      <c r="O114" s="403"/>
      <c r="P114" s="403"/>
      <c r="Q114" s="404">
        <f>IF(AD114="",0,N114*AD114)</f>
        <v>0</v>
      </c>
      <c r="R114" s="404"/>
      <c r="S114" s="404"/>
      <c r="U114" s="349"/>
      <c r="V114" s="405"/>
      <c r="W114" s="406">
        <f>IF(Principale!$M$44&lt;6,-2,IF(Principale!$M$44&lt;10,-1,IF(Principale!$M$44&gt;15,2,IF(Principale!$M$44&gt;11,1,0))))</f>
        <v>0</v>
      </c>
      <c r="X114" s="407"/>
      <c r="Y114" s="349"/>
      <c r="Z114" s="405"/>
      <c r="AA114" s="406">
        <f>Principale!$BP$32</f>
        <v>0</v>
      </c>
      <c r="AB114" s="407"/>
      <c r="AD114" s="408">
        <f t="shared" si="114"/>
        <v>0</v>
      </c>
      <c r="AE114" s="408"/>
      <c r="AF114" s="409"/>
      <c r="AG114" s="410"/>
      <c r="AH114" s="409"/>
      <c r="AI114" s="410"/>
      <c r="AJ114" s="409"/>
      <c r="AK114" s="410"/>
      <c r="AL114" s="409"/>
      <c r="AM114" s="410"/>
      <c r="AN114" s="412">
        <f>Principale!$BI$44</f>
        <v>1</v>
      </c>
      <c r="AO114" s="412"/>
      <c r="AP114" s="412">
        <f>IF(Principale!$BI$40&lt;1,Principale!$BI$40+0.1,IF(Principale!$BI$40&gt;1,Principale!$BI$40-0.1,Principale!$BI$40))</f>
        <v>1</v>
      </c>
      <c r="AQ114" s="412"/>
      <c r="AS114" s="411">
        <f>SUM(AU114:BB114)</f>
        <v>3</v>
      </c>
      <c r="AT114" s="411"/>
      <c r="AU114" s="415">
        <f>IF(Principale!$M$44&lt;9,1,IF(Principale!$M$44&gt;15,5,IF(Principale!$M$44&gt;12,4,IF(Principale!$M$44&gt;10,3,2))))</f>
        <v>2</v>
      </c>
      <c r="AV114" s="415"/>
      <c r="AW114" s="415">
        <f>IF(AJ114&lt;0.8,1,IF(AJ114&gt;1.2,5,IF(AJ114&gt;1,4,IF(AJ114&gt;0.8,3,2))))</f>
        <v>1</v>
      </c>
      <c r="AX114" s="415"/>
      <c r="AY114" s="414"/>
      <c r="AZ114" s="414"/>
      <c r="BA114" s="414"/>
      <c r="BB114" s="414"/>
      <c r="BC114" s="274"/>
      <c r="BD114" s="274"/>
      <c r="BH114" s="64"/>
      <c r="BI114" s="111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8"/>
    </row>
    <row r="115" spans="2:82" ht="15" customHeight="1" x14ac:dyDescent="0.35">
      <c r="B115" s="413" t="s">
        <v>100</v>
      </c>
      <c r="C115" s="413"/>
      <c r="D115" s="413"/>
      <c r="E115" s="413"/>
      <c r="F115" s="413"/>
      <c r="G115" s="413"/>
      <c r="H115" s="413"/>
      <c r="I115" s="413"/>
      <c r="J115" s="413"/>
      <c r="L115" s="401">
        <f t="shared" si="113"/>
        <v>0</v>
      </c>
      <c r="M115" s="401"/>
      <c r="N115" s="402"/>
      <c r="O115" s="403"/>
      <c r="P115" s="403"/>
      <c r="Q115" s="404">
        <f>IF(AD115="",0,N115*AD115)</f>
        <v>0</v>
      </c>
      <c r="R115" s="404"/>
      <c r="S115" s="404"/>
      <c r="U115" s="349"/>
      <c r="V115" s="405"/>
      <c r="W115" s="406">
        <f>IF(Principale!$M$44&lt;6,-2,IF(Principale!$M$44&lt;10,-1,IF(Principale!$M$44&gt;15,2,IF(Principale!$M$44&gt;11,1,0))))</f>
        <v>0</v>
      </c>
      <c r="X115" s="407"/>
      <c r="Y115" s="406">
        <f>BI115</f>
        <v>0</v>
      </c>
      <c r="Z115" s="407"/>
      <c r="AA115" s="406">
        <f>Principale!$BP$32</f>
        <v>0</v>
      </c>
      <c r="AB115" s="407"/>
      <c r="AD115" s="408">
        <f t="shared" si="114"/>
        <v>0</v>
      </c>
      <c r="AE115" s="408"/>
      <c r="AF115" s="409"/>
      <c r="AG115" s="410"/>
      <c r="AH115" s="409"/>
      <c r="AI115" s="410"/>
      <c r="AJ115" s="409"/>
      <c r="AK115" s="410"/>
      <c r="AL115" s="409"/>
      <c r="AM115" s="410"/>
      <c r="AN115" s="412">
        <f>Principale!$BI$44</f>
        <v>1</v>
      </c>
      <c r="AO115" s="412"/>
      <c r="AP115" s="412">
        <f>IF(Principale!$BI$40&lt;1,Principale!$BI$40+0.1,IF(Principale!$BI$40&gt;1,Principale!$BI$40-0.1,Principale!$BI$40))</f>
        <v>1</v>
      </c>
      <c r="AQ115" s="412"/>
      <c r="AS115" s="411">
        <f>SUM(AU115:BB115)</f>
        <v>3</v>
      </c>
      <c r="AT115" s="411"/>
      <c r="AU115" s="415">
        <f>IF(Principale!$M$44&lt;9,1,IF(Principale!$M$44&gt;15,5,IF(Principale!$M$44&gt;12,4,IF(Principale!$M$44&gt;10,3,2))))</f>
        <v>2</v>
      </c>
      <c r="AV115" s="415"/>
      <c r="AW115" s="415">
        <f t="shared" ref="AW115:AW116" si="116">IF(AJ115&lt;0.8,1,IF(AJ115&gt;1.2,5,IF(AJ115&gt;1,4,IF(AJ115&gt;0.8,3,2))))</f>
        <v>1</v>
      </c>
      <c r="AX115" s="415"/>
      <c r="AY115" s="414"/>
      <c r="AZ115" s="414"/>
      <c r="BA115" s="414"/>
      <c r="BB115" s="414"/>
      <c r="BC115" s="274"/>
      <c r="BD115" s="274"/>
      <c r="BH115" s="64"/>
      <c r="BI115" s="111">
        <f>IF(SUM(BJ115:CA115)&gt;2,2,SUM(BJ115:CA115))</f>
        <v>0</v>
      </c>
      <c r="BJ115" s="57">
        <f>IF(Q114&lt;136,0,IF(LOOKUP(Q114,$CD$11:$CD$31,$CC$11:$CC$31)&gt;5,2,IF(LOOKUP(Q114,$CD$11:$CD$31,$CC$11:$CC$31)&gt;2,1,0)))</f>
        <v>0</v>
      </c>
      <c r="BK115" s="57">
        <f>IF(Q134&lt;136,0,IF(LOOKUP(Q134,$CD$11:$CD$31,$CC$11:$CC$31)&gt;5,2,IF(LOOKUP(Q134,$CD$11:$CD$31,$CC$11:$CC$31)&gt;2,1,0)))</f>
        <v>0</v>
      </c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8"/>
    </row>
    <row r="116" spans="2:82" ht="15" customHeight="1" x14ac:dyDescent="0.35">
      <c r="B116" s="413" t="s">
        <v>101</v>
      </c>
      <c r="C116" s="413"/>
      <c r="D116" s="413"/>
      <c r="E116" s="413"/>
      <c r="F116" s="413"/>
      <c r="G116" s="413"/>
      <c r="H116" s="413"/>
      <c r="I116" s="413"/>
      <c r="J116" s="413"/>
      <c r="L116" s="401">
        <f t="shared" si="113"/>
        <v>0</v>
      </c>
      <c r="M116" s="401"/>
      <c r="N116" s="402"/>
      <c r="O116" s="403"/>
      <c r="P116" s="403"/>
      <c r="Q116" s="404">
        <f>IF(AD116="",0,N116*AD116)</f>
        <v>0</v>
      </c>
      <c r="R116" s="404"/>
      <c r="S116" s="404"/>
      <c r="U116" s="349"/>
      <c r="V116" s="405"/>
      <c r="W116" s="406">
        <f>IF(Principale!$M$44&lt;6,-2,IF(Principale!$M$44&lt;10,-1,IF(Principale!$M$44&gt;15,2,IF(Principale!$M$44&gt;11,1,0))))</f>
        <v>0</v>
      </c>
      <c r="X116" s="407"/>
      <c r="Y116" s="349"/>
      <c r="Z116" s="405"/>
      <c r="AA116" s="406">
        <f>Principale!$BP$32</f>
        <v>0</v>
      </c>
      <c r="AB116" s="407"/>
      <c r="AD116" s="408">
        <f t="shared" si="114"/>
        <v>0</v>
      </c>
      <c r="AE116" s="408"/>
      <c r="AF116" s="409"/>
      <c r="AG116" s="410"/>
      <c r="AH116" s="409"/>
      <c r="AI116" s="410"/>
      <c r="AJ116" s="409"/>
      <c r="AK116" s="410"/>
      <c r="AL116" s="409"/>
      <c r="AM116" s="410"/>
      <c r="AN116" s="412">
        <f>Principale!$BI$44</f>
        <v>1</v>
      </c>
      <c r="AO116" s="412"/>
      <c r="AP116" s="412">
        <f>IF(Principale!$BI$40&lt;1,Principale!$BI$40+0.1,IF(Principale!$BI$40&gt;1,Principale!$BI$40-0.1,Principale!$BI$40))</f>
        <v>1</v>
      </c>
      <c r="AQ116" s="412"/>
      <c r="AS116" s="411">
        <f>SUM(AU116:BB116)</f>
        <v>3</v>
      </c>
      <c r="AT116" s="411"/>
      <c r="AU116" s="415">
        <f>IF(Principale!$M$44&lt;9,1,IF(Principale!$M$44&gt;15,5,IF(Principale!$M$44&gt;12,4,IF(Principale!$M$44&gt;10,3,2))))</f>
        <v>2</v>
      </c>
      <c r="AV116" s="415"/>
      <c r="AW116" s="415">
        <f t="shared" si="116"/>
        <v>1</v>
      </c>
      <c r="AX116" s="415"/>
      <c r="AY116" s="414"/>
      <c r="AZ116" s="414"/>
      <c r="BA116" s="414"/>
      <c r="BB116" s="414"/>
      <c r="BC116" s="274"/>
      <c r="BD116" s="274"/>
      <c r="BH116" s="64"/>
      <c r="BI116" s="111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8"/>
    </row>
    <row r="117" spans="2:82" ht="7.5" customHeight="1" x14ac:dyDescent="0.35">
      <c r="L117" s="62"/>
      <c r="M117" s="62"/>
      <c r="N117" s="62"/>
      <c r="O117" s="62"/>
      <c r="P117" s="62"/>
      <c r="Q117" s="63"/>
      <c r="R117" s="63"/>
      <c r="S117" s="63"/>
      <c r="U117" s="65"/>
      <c r="V117" s="65"/>
      <c r="W117" s="66"/>
      <c r="X117" s="66"/>
      <c r="Y117" s="65"/>
      <c r="Z117" s="65"/>
      <c r="AA117" s="66"/>
      <c r="AB117" s="66"/>
      <c r="AD117" s="20"/>
      <c r="AE117" s="20"/>
      <c r="AN117" s="20"/>
      <c r="AO117" s="20"/>
      <c r="AP117" s="20"/>
      <c r="AQ117" s="20"/>
      <c r="AS117" s="20"/>
      <c r="AT117" s="20"/>
      <c r="AU117" s="20"/>
      <c r="AV117" s="20"/>
      <c r="BH117" s="64"/>
      <c r="BI117" s="112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</row>
    <row r="118" spans="2:82" ht="13.5" customHeight="1" x14ac:dyDescent="0.35">
      <c r="B118" s="422" t="s">
        <v>102</v>
      </c>
      <c r="C118" s="422"/>
      <c r="D118" s="422"/>
      <c r="E118" s="422"/>
      <c r="F118" s="422"/>
      <c r="G118" s="422"/>
      <c r="H118" s="422"/>
      <c r="I118" s="422"/>
      <c r="J118" s="422"/>
      <c r="L118" s="418">
        <f>IF(Principale!$E$98=Abilità!B118,2,IF(Principale!$Q$98=Abilità!B118,2,IF(Principale!$AC$98=Abilità!B118,1,IF(Principale!$AO$98=Abilità!B118,1,0))))</f>
        <v>0</v>
      </c>
      <c r="M118" s="419"/>
      <c r="N118" s="420" t="s">
        <v>623</v>
      </c>
      <c r="O118" s="420"/>
      <c r="P118" s="420"/>
      <c r="Q118" s="420"/>
      <c r="R118" s="420"/>
      <c r="S118" s="420"/>
      <c r="U118" s="65"/>
      <c r="V118" s="65"/>
      <c r="W118" s="66"/>
      <c r="X118" s="66"/>
      <c r="Y118" s="65"/>
      <c r="Z118" s="65"/>
      <c r="AA118" s="66"/>
      <c r="AB118" s="66"/>
      <c r="AD118" s="21"/>
      <c r="AE118" s="21"/>
      <c r="AF118" s="159"/>
      <c r="AG118" s="159"/>
      <c r="AH118" s="159"/>
      <c r="AI118" s="159"/>
      <c r="AJ118" s="159"/>
      <c r="AK118" s="159"/>
      <c r="AL118" s="159"/>
      <c r="AM118" s="159"/>
      <c r="AN118" s="21"/>
      <c r="AO118" s="21"/>
      <c r="AP118" s="21"/>
      <c r="AQ118" s="21"/>
      <c r="AS118" s="20"/>
      <c r="AT118" s="20"/>
      <c r="AU118" s="20"/>
      <c r="AV118" s="20"/>
      <c r="BH118" s="64"/>
      <c r="BI118" s="112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</row>
    <row r="119" spans="2:82" ht="15" customHeight="1" x14ac:dyDescent="0.35">
      <c r="B119" s="413" t="s">
        <v>103</v>
      </c>
      <c r="C119" s="413"/>
      <c r="D119" s="413"/>
      <c r="E119" s="413"/>
      <c r="F119" s="413"/>
      <c r="G119" s="413"/>
      <c r="H119" s="413"/>
      <c r="I119" s="413"/>
      <c r="J119" s="413"/>
      <c r="L119" s="401">
        <f>IF(Q119&lt;136,0+SUM(U119:AB119)+$L$118,LOOKUP(Q119,$CD$11:$CD$31,$CC$11:$CC$31)+SUM(U119:AB119)+$L$118)</f>
        <v>0</v>
      </c>
      <c r="M119" s="401"/>
      <c r="N119" s="402"/>
      <c r="O119" s="403"/>
      <c r="P119" s="403"/>
      <c r="Q119" s="404">
        <f>IF(AD119="",0,N119*AD119)</f>
        <v>0</v>
      </c>
      <c r="R119" s="404"/>
      <c r="S119" s="404"/>
      <c r="U119" s="349"/>
      <c r="V119" s="405"/>
      <c r="W119" s="406">
        <f>IF(Principale!$M$42&lt;6,-2,IF(Principale!$M$42&lt;10,-1,IF(Principale!$M$42&gt;15,2,IF(Principale!$M$42&gt;11,1,0))))</f>
        <v>0</v>
      </c>
      <c r="X119" s="407"/>
      <c r="Y119" s="406">
        <f>BI119</f>
        <v>0</v>
      </c>
      <c r="Z119" s="407"/>
      <c r="AA119" s="406">
        <f>Principale!$BP$32</f>
        <v>0</v>
      </c>
      <c r="AB119" s="407"/>
      <c r="AD119" s="408">
        <f>IF(AF119=0,0,AF119*AH119*AJ119*AL119*AN119*AP119)</f>
        <v>0</v>
      </c>
      <c r="AE119" s="408"/>
      <c r="AF119" s="409"/>
      <c r="AG119" s="410"/>
      <c r="AH119" s="409"/>
      <c r="AI119" s="410"/>
      <c r="AJ119" s="409"/>
      <c r="AK119" s="410"/>
      <c r="AL119" s="409"/>
      <c r="AM119" s="410"/>
      <c r="AN119" s="412">
        <f>Principale!$BI$42</f>
        <v>1</v>
      </c>
      <c r="AO119" s="412"/>
      <c r="AP119" s="412">
        <f>IF(Principale!$BI$44&lt;1,Principale!$BI$44+0.1,IF(Principale!$BI$44&gt;1,Principale!$BI$44-0.1,Principale!$BI$44))</f>
        <v>1</v>
      </c>
      <c r="AQ119" s="412"/>
      <c r="AS119" s="411">
        <f>SUM(AU119:BB119)</f>
        <v>3</v>
      </c>
      <c r="AT119" s="411"/>
      <c r="AU119" s="415">
        <f>IF(Principale!$M$42&lt;9,1,IF(Principale!$M$42&gt;15,5,IF(Principale!$M$42&gt;12,4,IF(Principale!$M$42&gt;10,3,2))))</f>
        <v>2</v>
      </c>
      <c r="AV119" s="415"/>
      <c r="AW119" s="415">
        <f>IF(AJ119&lt;0.8,1,IF(AJ119&gt;1.2,5,IF(AJ119&gt;1,4,IF(AJ119&gt;0.8,3,2))))</f>
        <v>1</v>
      </c>
      <c r="AX119" s="415"/>
      <c r="AY119" s="414"/>
      <c r="AZ119" s="414"/>
      <c r="BA119" s="414"/>
      <c r="BB119" s="414"/>
      <c r="BC119" s="274"/>
      <c r="BD119" s="274"/>
      <c r="BH119" s="64"/>
      <c r="BI119" s="111">
        <f>IF(SUM(BJ119:CA119)&gt;2,2,SUM(BJ119:CA119))</f>
        <v>0</v>
      </c>
      <c r="BJ119" s="57">
        <f>IF(Q89&lt;136,0,IF(LOOKUP(Q89,$CD$11:$CD$31,$CC$11:$CC$31)&gt;5,2,IF(LOOKUP(Q89,$CD$11:$CD$31,$CC$11:$CC$31)&gt;2,1,0)))</f>
        <v>0</v>
      </c>
      <c r="BK119" s="57">
        <f>IF(Q122&lt;136,0,IF(LOOKUP(Q122,$CD$11:$CD$31,$CC$11:$CC$31)&gt;5,2,IF(LOOKUP(Q122,$CD$11:$CD$31,$CC$11:$CC$31)&gt;2,1,0)))</f>
        <v>0</v>
      </c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8"/>
    </row>
    <row r="120" spans="2:82" ht="15" customHeight="1" x14ac:dyDescent="0.35">
      <c r="B120" s="413" t="s">
        <v>104</v>
      </c>
      <c r="C120" s="413"/>
      <c r="D120" s="413"/>
      <c r="E120" s="413"/>
      <c r="F120" s="413"/>
      <c r="G120" s="413"/>
      <c r="H120" s="413"/>
      <c r="I120" s="413"/>
      <c r="J120" s="413"/>
      <c r="L120" s="401">
        <f t="shared" ref="L120:L122" si="117">IF(Q120&lt;136,0+SUM(U120:AB120)+$L$118,LOOKUP(Q120,$CD$11:$CD$31,$CC$11:$CC$31)+SUM(U120:AB120)+$L$118)</f>
        <v>0</v>
      </c>
      <c r="M120" s="401"/>
      <c r="N120" s="402"/>
      <c r="O120" s="403"/>
      <c r="P120" s="403"/>
      <c r="Q120" s="404">
        <f>IF(AD120="",0,N120*AD120)</f>
        <v>0</v>
      </c>
      <c r="R120" s="404"/>
      <c r="S120" s="404"/>
      <c r="U120" s="349"/>
      <c r="V120" s="405"/>
      <c r="W120" s="406">
        <f>IF(Principale!$M$42&lt;6,-2,IF(Principale!$M$42&lt;10,-1,IF(Principale!$M$42&gt;15,2,IF(Principale!$M$42&gt;11,1,0))))</f>
        <v>0</v>
      </c>
      <c r="X120" s="407"/>
      <c r="Y120" s="406">
        <f>BI120</f>
        <v>0</v>
      </c>
      <c r="Z120" s="407"/>
      <c r="AA120" s="406">
        <f>Principale!$BP$32</f>
        <v>0</v>
      </c>
      <c r="AB120" s="407"/>
      <c r="AD120" s="408">
        <f t="shared" ref="AD120:AD122" si="118">IF(AF120=0,0,AF120*AH120*AJ120*AL120*AN120*AP120)</f>
        <v>0</v>
      </c>
      <c r="AE120" s="408"/>
      <c r="AF120" s="409"/>
      <c r="AG120" s="410"/>
      <c r="AH120" s="409"/>
      <c r="AI120" s="410"/>
      <c r="AJ120" s="409"/>
      <c r="AK120" s="410"/>
      <c r="AL120" s="409"/>
      <c r="AM120" s="410"/>
      <c r="AN120" s="412">
        <f>Principale!$BI$42</f>
        <v>1</v>
      </c>
      <c r="AO120" s="412"/>
      <c r="AP120" s="412">
        <f>IF(Principale!$BI$44&lt;1,Principale!$BI$44+0.1,IF(Principale!$BI$44&gt;1,Principale!$BI$44-0.1,Principale!$BI$44))</f>
        <v>1</v>
      </c>
      <c r="AQ120" s="412"/>
      <c r="AS120" s="411">
        <f>SUM(AU120:BB120)</f>
        <v>3</v>
      </c>
      <c r="AT120" s="411"/>
      <c r="AU120" s="415">
        <f>IF(Principale!$M$42&lt;9,1,IF(Principale!$M$42&gt;15,5,IF(Principale!$M$42&gt;12,4,IF(Principale!$M$42&gt;10,3,2))))</f>
        <v>2</v>
      </c>
      <c r="AV120" s="415"/>
      <c r="AW120" s="415">
        <f>IF(AJ120&lt;0.8,1,IF(AJ120&gt;1.2,5,IF(AJ120&gt;1,4,IF(AJ120&gt;0.8,3,2))))</f>
        <v>1</v>
      </c>
      <c r="AX120" s="415"/>
      <c r="AY120" s="414"/>
      <c r="AZ120" s="414"/>
      <c r="BA120" s="414"/>
      <c r="BB120" s="414"/>
      <c r="BC120" s="274"/>
      <c r="BD120" s="274"/>
      <c r="BH120" s="64"/>
      <c r="BI120" s="111">
        <f>IF(SUM(BJ120:CA120)&gt;2,2,SUM(BJ120:CA120))</f>
        <v>0</v>
      </c>
      <c r="BJ120" s="57">
        <f>IF(Q108&lt;136,0,IF(LOOKUP(Q108,$CD$11:$CD$31,$CC$11:$CC$31)&gt;5,2,IF(LOOKUP(Q108,$CD$11:$CD$31,$CC$11:$CC$31)&gt;2,1,0)))</f>
        <v>0</v>
      </c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8"/>
    </row>
    <row r="121" spans="2:82" ht="15" customHeight="1" x14ac:dyDescent="0.35">
      <c r="B121" s="413" t="s">
        <v>105</v>
      </c>
      <c r="C121" s="413"/>
      <c r="D121" s="413"/>
      <c r="E121" s="413"/>
      <c r="F121" s="413"/>
      <c r="G121" s="413"/>
      <c r="H121" s="413"/>
      <c r="I121" s="413"/>
      <c r="J121" s="413"/>
      <c r="L121" s="401">
        <f t="shared" si="117"/>
        <v>0</v>
      </c>
      <c r="M121" s="401"/>
      <c r="N121" s="402"/>
      <c r="O121" s="403"/>
      <c r="P121" s="403"/>
      <c r="Q121" s="404">
        <f>IF(AD121="",0,N121*AD121)</f>
        <v>0</v>
      </c>
      <c r="R121" s="404"/>
      <c r="S121" s="404"/>
      <c r="U121" s="349"/>
      <c r="V121" s="405"/>
      <c r="W121" s="406">
        <f>IF(Principale!$M$42&lt;6,-2,IF(Principale!$M$42&lt;10,-1,IF(Principale!$M$42&gt;15,2,IF(Principale!$M$42&gt;11,1,0))))</f>
        <v>0</v>
      </c>
      <c r="X121" s="407"/>
      <c r="Y121" s="349"/>
      <c r="Z121" s="405"/>
      <c r="AA121" s="406">
        <f>Principale!$BP$32</f>
        <v>0</v>
      </c>
      <c r="AB121" s="407"/>
      <c r="AD121" s="408">
        <f t="shared" si="118"/>
        <v>0</v>
      </c>
      <c r="AE121" s="408"/>
      <c r="AF121" s="409"/>
      <c r="AG121" s="410"/>
      <c r="AH121" s="409"/>
      <c r="AI121" s="410"/>
      <c r="AJ121" s="409"/>
      <c r="AK121" s="410"/>
      <c r="AL121" s="409"/>
      <c r="AM121" s="410"/>
      <c r="AN121" s="412">
        <f>Principale!$BI$42</f>
        <v>1</v>
      </c>
      <c r="AO121" s="412"/>
      <c r="AP121" s="412">
        <f>IF(Principale!$BI$44&lt;1,Principale!$BI$44+0.1,IF(Principale!$BI$44&gt;1,Principale!$BI$44-0.1,Principale!$BI$44))</f>
        <v>1</v>
      </c>
      <c r="AQ121" s="412"/>
      <c r="AS121" s="411">
        <f>SUM(AU121:BB121)</f>
        <v>3</v>
      </c>
      <c r="AT121" s="411"/>
      <c r="AU121" s="415">
        <f>IF(Principale!$M$42&lt;9,1,IF(Principale!$M$42&gt;15,5,IF(Principale!$M$42&gt;12,4,IF(Principale!$M$42&gt;10,3,2))))</f>
        <v>2</v>
      </c>
      <c r="AV121" s="415"/>
      <c r="AW121" s="415">
        <f t="shared" ref="AW121:AW122" si="119">IF(AJ121&lt;0.8,1,IF(AJ121&gt;1.2,5,IF(AJ121&gt;1,4,IF(AJ121&gt;0.8,3,2))))</f>
        <v>1</v>
      </c>
      <c r="AX121" s="415"/>
      <c r="AY121" s="414"/>
      <c r="AZ121" s="414"/>
      <c r="BA121" s="414"/>
      <c r="BB121" s="414"/>
      <c r="BC121" s="274"/>
      <c r="BD121" s="274"/>
      <c r="BH121" s="64"/>
      <c r="BI121" s="111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8"/>
    </row>
    <row r="122" spans="2:82" ht="15" customHeight="1" x14ac:dyDescent="0.35">
      <c r="B122" s="413" t="s">
        <v>106</v>
      </c>
      <c r="C122" s="413"/>
      <c r="D122" s="413"/>
      <c r="E122" s="413"/>
      <c r="F122" s="413"/>
      <c r="G122" s="413"/>
      <c r="H122" s="413"/>
      <c r="I122" s="413"/>
      <c r="J122" s="413"/>
      <c r="L122" s="401">
        <f t="shared" si="117"/>
        <v>0</v>
      </c>
      <c r="M122" s="401"/>
      <c r="N122" s="402"/>
      <c r="O122" s="403"/>
      <c r="P122" s="403"/>
      <c r="Q122" s="404">
        <f>IF(AD122="",0,N122*AD122)</f>
        <v>0</v>
      </c>
      <c r="R122" s="404"/>
      <c r="S122" s="404"/>
      <c r="U122" s="349"/>
      <c r="V122" s="405"/>
      <c r="W122" s="406">
        <f>IF(Principale!$M$42&lt;6,-2,IF(Principale!$M$42&lt;10,-1,IF(Principale!$M$42&gt;15,2,IF(Principale!$M$42&gt;11,1,0))))</f>
        <v>0</v>
      </c>
      <c r="X122" s="407"/>
      <c r="Y122" s="349"/>
      <c r="Z122" s="405"/>
      <c r="AA122" s="406">
        <f>Principale!$BP$32</f>
        <v>0</v>
      </c>
      <c r="AB122" s="407"/>
      <c r="AD122" s="408">
        <f t="shared" si="118"/>
        <v>0</v>
      </c>
      <c r="AE122" s="408"/>
      <c r="AF122" s="409"/>
      <c r="AG122" s="410"/>
      <c r="AH122" s="409"/>
      <c r="AI122" s="410"/>
      <c r="AJ122" s="409"/>
      <c r="AK122" s="410"/>
      <c r="AL122" s="409"/>
      <c r="AM122" s="410"/>
      <c r="AN122" s="412">
        <f>Principale!$BI$42</f>
        <v>1</v>
      </c>
      <c r="AO122" s="412"/>
      <c r="AP122" s="412">
        <f>IF(Principale!$BI$44&lt;1,Principale!$BI$44+0.1,IF(Principale!$BI$44&gt;1,Principale!$BI$44-0.1,Principale!$BI$44))</f>
        <v>1</v>
      </c>
      <c r="AQ122" s="412"/>
      <c r="AS122" s="411">
        <f>SUM(AU122:BB122)</f>
        <v>3</v>
      </c>
      <c r="AT122" s="411"/>
      <c r="AU122" s="415">
        <f>IF(Principale!$M$42&lt;9,1,IF(Principale!$M$42&gt;15,5,IF(Principale!$M$42&gt;12,4,IF(Principale!$M$42&gt;10,3,2))))</f>
        <v>2</v>
      </c>
      <c r="AV122" s="415"/>
      <c r="AW122" s="415">
        <f t="shared" si="119"/>
        <v>1</v>
      </c>
      <c r="AX122" s="415"/>
      <c r="AY122" s="414"/>
      <c r="AZ122" s="414"/>
      <c r="BA122" s="414"/>
      <c r="BB122" s="414"/>
      <c r="BC122" s="274"/>
      <c r="BD122" s="274"/>
      <c r="BH122" s="64"/>
      <c r="BI122" s="111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8"/>
    </row>
    <row r="123" spans="2:82" ht="7.5" customHeight="1" x14ac:dyDescent="0.35">
      <c r="L123" s="62"/>
      <c r="M123" s="62"/>
      <c r="N123" s="62"/>
      <c r="O123" s="62"/>
      <c r="P123" s="62"/>
      <c r="Q123" s="63"/>
      <c r="R123" s="63"/>
      <c r="S123" s="63"/>
      <c r="U123" s="65"/>
      <c r="V123" s="65"/>
      <c r="W123" s="66"/>
      <c r="X123" s="66"/>
      <c r="Y123" s="65"/>
      <c r="Z123" s="65"/>
      <c r="AA123" s="66"/>
      <c r="AB123" s="66"/>
      <c r="AD123" s="20"/>
      <c r="AE123" s="20"/>
      <c r="AN123" s="20"/>
      <c r="AO123" s="20"/>
      <c r="AP123" s="20"/>
      <c r="AQ123" s="20"/>
      <c r="AS123" s="20"/>
      <c r="AT123" s="20"/>
      <c r="AU123" s="20"/>
      <c r="AV123" s="20"/>
      <c r="BH123" s="64"/>
      <c r="BI123" s="112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</row>
    <row r="124" spans="2:82" ht="13.5" customHeight="1" x14ac:dyDescent="0.35">
      <c r="B124" s="422" t="s">
        <v>107</v>
      </c>
      <c r="C124" s="422"/>
      <c r="D124" s="422"/>
      <c r="E124" s="422"/>
      <c r="F124" s="422"/>
      <c r="G124" s="422"/>
      <c r="H124" s="422"/>
      <c r="I124" s="422"/>
      <c r="J124" s="422"/>
      <c r="L124" s="418">
        <f>IF(Principale!$E$98=Abilità!B124,2,IF(Principale!$Q$98=Abilità!B124,2,IF(Principale!$AC$98=Abilità!B124,1,IF(Principale!$AO$98=Abilità!B124,1,0))))</f>
        <v>0</v>
      </c>
      <c r="M124" s="419"/>
      <c r="N124" s="420" t="s">
        <v>623</v>
      </c>
      <c r="O124" s="420"/>
      <c r="P124" s="420"/>
      <c r="Q124" s="420"/>
      <c r="R124" s="420"/>
      <c r="S124" s="420"/>
      <c r="U124" s="65"/>
      <c r="V124" s="65"/>
      <c r="W124" s="66"/>
      <c r="X124" s="66"/>
      <c r="Y124" s="65"/>
      <c r="Z124" s="65"/>
      <c r="AA124" s="66"/>
      <c r="AB124" s="66"/>
      <c r="AD124" s="21"/>
      <c r="AE124" s="21"/>
      <c r="AF124" s="159"/>
      <c r="AG124" s="159"/>
      <c r="AH124" s="159"/>
      <c r="AI124" s="159"/>
      <c r="AJ124" s="159"/>
      <c r="AK124" s="159"/>
      <c r="AL124" s="159"/>
      <c r="AM124" s="159"/>
      <c r="AN124" s="21"/>
      <c r="AO124" s="21"/>
      <c r="AP124" s="21"/>
      <c r="AQ124" s="21"/>
      <c r="AS124" s="20"/>
      <c r="AT124" s="20"/>
      <c r="AU124" s="20"/>
      <c r="AV124" s="20"/>
      <c r="BH124" s="64"/>
      <c r="BI124" s="112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</row>
    <row r="125" spans="2:82" ht="15" customHeight="1" x14ac:dyDescent="0.35">
      <c r="B125" s="413" t="s">
        <v>108</v>
      </c>
      <c r="C125" s="413"/>
      <c r="D125" s="413"/>
      <c r="E125" s="413"/>
      <c r="F125" s="413"/>
      <c r="G125" s="413"/>
      <c r="H125" s="413"/>
      <c r="I125" s="413"/>
      <c r="J125" s="413"/>
      <c r="L125" s="401">
        <f>IF(Q125&lt;136,0+SUM(U125:AB125)+$L$124,LOOKUP(Q125,$CD$11:$CD$31,$CC$11:$CC$31)+SUM(U125:AB125)+$L$124)</f>
        <v>0</v>
      </c>
      <c r="M125" s="401"/>
      <c r="N125" s="402"/>
      <c r="O125" s="403"/>
      <c r="P125" s="403"/>
      <c r="Q125" s="404">
        <f>IF(AD125="",0,N125*AD125)</f>
        <v>0</v>
      </c>
      <c r="R125" s="404"/>
      <c r="S125" s="404"/>
      <c r="U125" s="349"/>
      <c r="V125" s="405"/>
      <c r="W125" s="406">
        <f>IF(Principale!$M$48&lt;6,-2,IF(Principale!$M$48&lt;10,-1,IF(Principale!$M$48&gt;15,2,IF(Principale!$M$48&gt;11,1,0))))</f>
        <v>0</v>
      </c>
      <c r="X125" s="407"/>
      <c r="Y125" s="406">
        <f>BI125</f>
        <v>0</v>
      </c>
      <c r="Z125" s="407"/>
      <c r="AA125" s="406">
        <f>Principale!$V$71+Principale!$AI$63+Principale!$BP$32</f>
        <v>0</v>
      </c>
      <c r="AB125" s="407"/>
      <c r="AD125" s="408">
        <f>IF(AF125=0,0,AF125*AH125*AJ125*AL125*AN125*AP125)</f>
        <v>0</v>
      </c>
      <c r="AE125" s="408"/>
      <c r="AF125" s="409"/>
      <c r="AG125" s="410"/>
      <c r="AH125" s="409"/>
      <c r="AI125" s="410"/>
      <c r="AJ125" s="409"/>
      <c r="AK125" s="410"/>
      <c r="AL125" s="409"/>
      <c r="AM125" s="410"/>
      <c r="AN125" s="412">
        <f>Principale!$BI$48</f>
        <v>1</v>
      </c>
      <c r="AO125" s="412"/>
      <c r="AP125" s="412">
        <f>IF(Principale!$BI$50&lt;1,Principale!$BI$50+0.1,IF(Principale!$BI$50&gt;1,Principale!$BI$50-0.1,Principale!$BI$50))</f>
        <v>1</v>
      </c>
      <c r="AQ125" s="412"/>
      <c r="AS125" s="411">
        <f>SUM(AU125:BB125)</f>
        <v>3</v>
      </c>
      <c r="AT125" s="411"/>
      <c r="AU125" s="415">
        <f>IF(Principale!$M$48&lt;9,1,IF(Principale!$M$48&gt;15,5,IF(Principale!$M$48&gt;12,4,IF(Principale!$M$48&gt;10,3,2))))</f>
        <v>2</v>
      </c>
      <c r="AV125" s="415"/>
      <c r="AW125" s="415">
        <f>IF(AJ125&lt;0.8,1,IF(AJ125&gt;1.2,5,IF(AJ125&gt;1,4,IF(AJ125&gt;0.8,3,2))))</f>
        <v>1</v>
      </c>
      <c r="AX125" s="415"/>
      <c r="AY125" s="414"/>
      <c r="AZ125" s="414"/>
      <c r="BA125" s="414"/>
      <c r="BB125" s="414"/>
      <c r="BC125" s="274"/>
      <c r="BD125" s="274"/>
      <c r="BH125" s="64"/>
      <c r="BI125" s="111">
        <f>IF(SUM(BJ125:CA125)&gt;2,2,SUM(BJ125:CA125))</f>
        <v>0</v>
      </c>
      <c r="BJ125" s="57">
        <f>IF(Q109&lt;136,0,IF(LOOKUP(Q109,$CD$11:$CD$31,$CC$11:$CC$31)&gt;5,2,IF(LOOKUP(Q109,$CD$11:$CD$31,$CC$11:$CC$31)&gt;2,1,0)))</f>
        <v>0</v>
      </c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8"/>
    </row>
    <row r="126" spans="2:82" ht="15" customHeight="1" x14ac:dyDescent="0.35">
      <c r="B126" s="413" t="s">
        <v>110</v>
      </c>
      <c r="C126" s="413"/>
      <c r="D126" s="413"/>
      <c r="E126" s="413"/>
      <c r="F126" s="413"/>
      <c r="G126" s="413"/>
      <c r="H126" s="413"/>
      <c r="I126" s="413"/>
      <c r="J126" s="413"/>
      <c r="L126" s="401">
        <f t="shared" ref="L126:L129" si="120">IF(Q126&lt;136,0+SUM(U126:AB126)+$L$124,LOOKUP(Q126,$CD$11:$CD$31,$CC$11:$CC$31)+SUM(U126:AB126)+$L$124)</f>
        <v>0</v>
      </c>
      <c r="M126" s="401"/>
      <c r="N126" s="402"/>
      <c r="O126" s="403"/>
      <c r="P126" s="403"/>
      <c r="Q126" s="404">
        <f>IF(AD126="",0,N126*AD126)</f>
        <v>0</v>
      </c>
      <c r="R126" s="404"/>
      <c r="S126" s="404"/>
      <c r="U126" s="349"/>
      <c r="V126" s="405"/>
      <c r="W126" s="406">
        <f>IF(Principale!$M$48&lt;6,-2,IF(Principale!$M$48&lt;10,-1,IF(Principale!$M$48&gt;15,2,IF(Principale!$M$48&gt;11,1,0))))</f>
        <v>0</v>
      </c>
      <c r="X126" s="407"/>
      <c r="Y126" s="406">
        <f>BI126</f>
        <v>0</v>
      </c>
      <c r="Z126" s="407"/>
      <c r="AA126" s="406">
        <f>Principale!$V$71+Principale!$AI$63+Principale!$BP$32</f>
        <v>0</v>
      </c>
      <c r="AB126" s="407"/>
      <c r="AD126" s="408">
        <f t="shared" ref="AD126" si="121">IF(AF126=0,0,AF126*AH126*AJ126*AL126*AN126*AP126)</f>
        <v>0</v>
      </c>
      <c r="AE126" s="408"/>
      <c r="AF126" s="409"/>
      <c r="AG126" s="410"/>
      <c r="AH126" s="409"/>
      <c r="AI126" s="410"/>
      <c r="AJ126" s="409"/>
      <c r="AK126" s="410"/>
      <c r="AL126" s="409"/>
      <c r="AM126" s="410"/>
      <c r="AN126" s="412">
        <f>Principale!$BI$48</f>
        <v>1</v>
      </c>
      <c r="AO126" s="412"/>
      <c r="AP126" s="412">
        <f>IF(Principale!$BI$50&lt;1,Principale!$BI$50+0.1,IF(Principale!$BI$50&gt;1,Principale!$BI$50-0.1,Principale!$BI$50))</f>
        <v>1</v>
      </c>
      <c r="AQ126" s="412"/>
      <c r="AS126" s="411">
        <f>SUM(AU126:BB126)</f>
        <v>3</v>
      </c>
      <c r="AT126" s="411"/>
      <c r="AU126" s="415">
        <f>IF(Principale!$M$48&lt;9,1,IF(Principale!$M$48&gt;15,5,IF(Principale!$M$48&gt;12,4,IF(Principale!$M$48&gt;10,3,2))))</f>
        <v>2</v>
      </c>
      <c r="AV126" s="415"/>
      <c r="AW126" s="415">
        <f>IF(AJ126&lt;0.8,1,IF(AJ126&gt;1.2,5,IF(AJ126&gt;1,4,IF(AJ126&gt;0.8,3,2))))</f>
        <v>1</v>
      </c>
      <c r="AX126" s="415"/>
      <c r="AY126" s="414"/>
      <c r="AZ126" s="414"/>
      <c r="BA126" s="414"/>
      <c r="BB126" s="414"/>
      <c r="BC126" s="274"/>
      <c r="BD126" s="274"/>
      <c r="BH126" s="123"/>
      <c r="BI126" s="111">
        <f t="shared" ref="BI126" si="122">IF(SUM(BJ126:CA126)&gt;2,2,SUM(BJ126:CA126))</f>
        <v>0</v>
      </c>
      <c r="BJ126" s="57">
        <f>IF(Q109&lt;136,0,IF(LOOKUP(Q109,$CD$11:$CD$31,$CC$11:$CC$31)&gt;5,2,IF(LOOKUP(Q109,$CD$11:$CD$31,$CC$11:$CC$31)&gt;2,1,0)))</f>
        <v>0</v>
      </c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8"/>
      <c r="CC126" s="120"/>
      <c r="CD126" s="120"/>
    </row>
    <row r="127" spans="2:82" ht="15" customHeight="1" x14ac:dyDescent="0.35">
      <c r="B127" s="413" t="s">
        <v>109</v>
      </c>
      <c r="C127" s="413"/>
      <c r="D127" s="413"/>
      <c r="E127" s="413"/>
      <c r="F127" s="413"/>
      <c r="G127" s="413"/>
      <c r="H127" s="413"/>
      <c r="I127" s="413"/>
      <c r="J127" s="413"/>
      <c r="L127" s="401">
        <f t="shared" si="120"/>
        <v>0</v>
      </c>
      <c r="M127" s="401"/>
      <c r="N127" s="402"/>
      <c r="O127" s="403"/>
      <c r="P127" s="403"/>
      <c r="Q127" s="404">
        <f>IF(AD127="",0,N127*AD127)</f>
        <v>0</v>
      </c>
      <c r="R127" s="404"/>
      <c r="S127" s="404"/>
      <c r="U127" s="349"/>
      <c r="V127" s="405"/>
      <c r="W127" s="406">
        <f>IF(Principale!$M$48&lt;6,-2,IF(Principale!$M$48&lt;10,-1,IF(Principale!$M$48&gt;15,2,IF(Principale!$M$48&gt;11,1,0))))</f>
        <v>0</v>
      </c>
      <c r="X127" s="407"/>
      <c r="Y127" s="406">
        <f>BI127</f>
        <v>0</v>
      </c>
      <c r="Z127" s="407"/>
      <c r="AA127" s="406">
        <f>Principale!$V$71+Principale!$AI$63+Principale!$BP$32</f>
        <v>0</v>
      </c>
      <c r="AB127" s="407"/>
      <c r="AD127" s="408">
        <f t="shared" ref="AD127:AD129" si="123">IF(AF127=0,0,AF127*AH127*AJ127*AL127*AN127*AP127)</f>
        <v>0</v>
      </c>
      <c r="AE127" s="408"/>
      <c r="AF127" s="409"/>
      <c r="AG127" s="410"/>
      <c r="AH127" s="409"/>
      <c r="AI127" s="410"/>
      <c r="AJ127" s="409"/>
      <c r="AK127" s="410"/>
      <c r="AL127" s="409"/>
      <c r="AM127" s="410"/>
      <c r="AN127" s="412">
        <f>Principale!$BI$48</f>
        <v>1</v>
      </c>
      <c r="AO127" s="412"/>
      <c r="AP127" s="412">
        <f>IF(Principale!$BI$50&lt;1,Principale!$BI$50+0.1,IF(Principale!$BI$50&gt;1,Principale!$BI$50-0.1,Principale!$BI$50))</f>
        <v>1</v>
      </c>
      <c r="AQ127" s="412"/>
      <c r="AS127" s="411">
        <f>SUM(AU127:BB127)</f>
        <v>3</v>
      </c>
      <c r="AT127" s="411"/>
      <c r="AU127" s="415">
        <f>IF(Principale!$M$48&lt;9,1,IF(Principale!$M$48&gt;15,5,IF(Principale!$M$48&gt;12,4,IF(Principale!$M$48&gt;10,3,2))))</f>
        <v>2</v>
      </c>
      <c r="AV127" s="415"/>
      <c r="AW127" s="415">
        <f t="shared" ref="AW127" si="124">IF(AJ127&lt;0.8,1,IF(AJ127&gt;1.2,5,IF(AJ127&gt;1,4,IF(AJ127&gt;0.8,3,2))))</f>
        <v>1</v>
      </c>
      <c r="AX127" s="415"/>
      <c r="AY127" s="414"/>
      <c r="AZ127" s="414"/>
      <c r="BA127" s="414"/>
      <c r="BB127" s="414"/>
      <c r="BC127" s="274"/>
      <c r="BD127" s="274"/>
      <c r="BH127" s="64"/>
      <c r="BI127" s="111">
        <f t="shared" ref="BI127:BI129" si="125">IF(SUM(BJ127:CA127)&gt;2,2,SUM(BJ127:CA127))</f>
        <v>0</v>
      </c>
      <c r="BJ127" s="57">
        <f>IF(Q109&lt;136,0,IF(LOOKUP(Q109,$CD$11:$CD$31,$CC$11:$CC$31)&gt;5,2,IF(LOOKUP(Q109,$CD$11:$CD$31,$CC$11:$CC$31)&gt;2,1,0)))</f>
        <v>0</v>
      </c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8"/>
    </row>
    <row r="128" spans="2:82" ht="15" customHeight="1" x14ac:dyDescent="0.35">
      <c r="B128" s="413" t="s">
        <v>111</v>
      </c>
      <c r="C128" s="413"/>
      <c r="D128" s="413"/>
      <c r="E128" s="413"/>
      <c r="F128" s="413"/>
      <c r="G128" s="413"/>
      <c r="H128" s="413"/>
      <c r="I128" s="413"/>
      <c r="J128" s="413"/>
      <c r="L128" s="401">
        <f t="shared" si="120"/>
        <v>0</v>
      </c>
      <c r="M128" s="401"/>
      <c r="N128" s="402"/>
      <c r="O128" s="403"/>
      <c r="P128" s="403"/>
      <c r="Q128" s="404">
        <f>IF(AD128="",0,N128*AD128)</f>
        <v>0</v>
      </c>
      <c r="R128" s="404"/>
      <c r="S128" s="404"/>
      <c r="U128" s="349"/>
      <c r="V128" s="405"/>
      <c r="W128" s="406">
        <f>IF(Principale!$M$48&lt;6,-2,IF(Principale!$M$48&lt;10,-1,IF(Principale!$M$48&gt;15,2,IF(Principale!$M$48&gt;11,1,0))))</f>
        <v>0</v>
      </c>
      <c r="X128" s="407"/>
      <c r="Y128" s="406">
        <f>BI128</f>
        <v>0</v>
      </c>
      <c r="Z128" s="407"/>
      <c r="AA128" s="406">
        <f>Principale!$V$71+Principale!$AI$63+Principale!$BP$32</f>
        <v>0</v>
      </c>
      <c r="AB128" s="407"/>
      <c r="AD128" s="408">
        <f t="shared" si="123"/>
        <v>0</v>
      </c>
      <c r="AE128" s="408"/>
      <c r="AF128" s="409"/>
      <c r="AG128" s="410"/>
      <c r="AH128" s="409"/>
      <c r="AI128" s="410"/>
      <c r="AJ128" s="409"/>
      <c r="AK128" s="410"/>
      <c r="AL128" s="409"/>
      <c r="AM128" s="410"/>
      <c r="AN128" s="412">
        <f>Principale!$BI$48</f>
        <v>1</v>
      </c>
      <c r="AO128" s="412"/>
      <c r="AP128" s="412">
        <f>IF(Principale!$BI$50&lt;1,Principale!$BI$50+0.1,IF(Principale!$BI$50&gt;1,Principale!$BI$50-0.1,Principale!$BI$50))</f>
        <v>1</v>
      </c>
      <c r="AQ128" s="412"/>
      <c r="AS128" s="411">
        <f>SUM(AU128:BB128)</f>
        <v>3</v>
      </c>
      <c r="AT128" s="411"/>
      <c r="AU128" s="415">
        <f>IF(Principale!$M$48&lt;9,1,IF(Principale!$M$48&gt;15,5,IF(Principale!$M$48&gt;12,4,IF(Principale!$M$48&gt;10,3,2))))</f>
        <v>2</v>
      </c>
      <c r="AV128" s="415"/>
      <c r="AW128" s="415">
        <f t="shared" ref="AW128:AW129" si="126">IF(AJ128&lt;0.8,1,IF(AJ128&gt;1.2,5,IF(AJ128&gt;1,4,IF(AJ128&gt;0.8,3,2))))</f>
        <v>1</v>
      </c>
      <c r="AX128" s="415"/>
      <c r="AY128" s="414"/>
      <c r="AZ128" s="414"/>
      <c r="BA128" s="414"/>
      <c r="BB128" s="414"/>
      <c r="BC128" s="274"/>
      <c r="BD128" s="274"/>
      <c r="BH128" s="64"/>
      <c r="BI128" s="111">
        <f t="shared" si="125"/>
        <v>0</v>
      </c>
      <c r="BJ128" s="57">
        <f>IF(Q109&lt;136,0,IF(LOOKUP(Q109,$CD$11:$CD$31,$CC$11:$CC$31)&gt;5,2,IF(LOOKUP(Q109,$CD$11:$CD$31,$CC$11:$CC$31)&gt;2,1,0)))</f>
        <v>0</v>
      </c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8"/>
    </row>
    <row r="129" spans="2:82" ht="15" customHeight="1" x14ac:dyDescent="0.35">
      <c r="B129" s="413" t="s">
        <v>112</v>
      </c>
      <c r="C129" s="413"/>
      <c r="D129" s="413"/>
      <c r="E129" s="413"/>
      <c r="F129" s="413"/>
      <c r="G129" s="413"/>
      <c r="H129" s="413"/>
      <c r="I129" s="413"/>
      <c r="J129" s="413"/>
      <c r="L129" s="401">
        <f t="shared" si="120"/>
        <v>0</v>
      </c>
      <c r="M129" s="401"/>
      <c r="N129" s="402"/>
      <c r="O129" s="403"/>
      <c r="P129" s="403"/>
      <c r="Q129" s="404">
        <f>IF(AD129="",0,N129*AD129)</f>
        <v>0</v>
      </c>
      <c r="R129" s="404"/>
      <c r="S129" s="404"/>
      <c r="U129" s="349"/>
      <c r="V129" s="405"/>
      <c r="W129" s="406">
        <f>IF(Principale!$M$48&lt;6,-2,IF(Principale!$M$48&lt;10,-1,IF(Principale!$M$48&gt;15,2,IF(Principale!$M$48&gt;11,1,0))))</f>
        <v>0</v>
      </c>
      <c r="X129" s="407"/>
      <c r="Y129" s="406">
        <f>BI129</f>
        <v>0</v>
      </c>
      <c r="Z129" s="407"/>
      <c r="AA129" s="406">
        <f>Principale!$V$71+Principale!$AI$63+Principale!$BP$32</f>
        <v>0</v>
      </c>
      <c r="AB129" s="407"/>
      <c r="AD129" s="408">
        <f t="shared" si="123"/>
        <v>0</v>
      </c>
      <c r="AE129" s="408"/>
      <c r="AF129" s="409"/>
      <c r="AG129" s="410"/>
      <c r="AH129" s="409"/>
      <c r="AI129" s="410"/>
      <c r="AJ129" s="409"/>
      <c r="AK129" s="410"/>
      <c r="AL129" s="409"/>
      <c r="AM129" s="410"/>
      <c r="AN129" s="412">
        <f>Principale!$BI$48</f>
        <v>1</v>
      </c>
      <c r="AO129" s="412"/>
      <c r="AP129" s="412">
        <f>IF(Principale!$BI$50&lt;1,Principale!$BI$50+0.1,IF(Principale!$BI$50&gt;1,Principale!$BI$50-0.1,Principale!$BI$50))</f>
        <v>1</v>
      </c>
      <c r="AQ129" s="412"/>
      <c r="AS129" s="411">
        <f>SUM(AU129:BB129)</f>
        <v>3</v>
      </c>
      <c r="AT129" s="411"/>
      <c r="AU129" s="415">
        <f>IF(Principale!$M$48&lt;9,1,IF(Principale!$M$48&gt;15,5,IF(Principale!$M$48&gt;12,4,IF(Principale!$M$48&gt;10,3,2))))</f>
        <v>2</v>
      </c>
      <c r="AV129" s="415"/>
      <c r="AW129" s="415">
        <f t="shared" si="126"/>
        <v>1</v>
      </c>
      <c r="AX129" s="415"/>
      <c r="AY129" s="414"/>
      <c r="AZ129" s="414"/>
      <c r="BA129" s="414"/>
      <c r="BB129" s="414"/>
      <c r="BC129" s="274"/>
      <c r="BD129" s="274"/>
      <c r="BH129" s="64"/>
      <c r="BI129" s="111">
        <f t="shared" si="125"/>
        <v>0</v>
      </c>
      <c r="BJ129" s="57">
        <f>IF(Q109&lt;136,0,IF(LOOKUP(Q109,$CD$11:$CD$31,$CC$11:$CC$31)&gt;5,2,IF(LOOKUP(Q109,$CD$11:$CD$31,$CC$11:$CC$31)&gt;2,1,0)))</f>
        <v>0</v>
      </c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8"/>
    </row>
    <row r="130" spans="2:82" ht="7.5" customHeight="1" x14ac:dyDescent="0.35">
      <c r="L130" s="62"/>
      <c r="M130" s="62"/>
      <c r="N130" s="62"/>
      <c r="O130" s="62"/>
      <c r="P130" s="62"/>
      <c r="Q130" s="63"/>
      <c r="R130" s="63"/>
      <c r="S130" s="63"/>
      <c r="U130" s="65"/>
      <c r="V130" s="65"/>
      <c r="W130" s="66"/>
      <c r="X130" s="66"/>
      <c r="Y130" s="65"/>
      <c r="Z130" s="65"/>
      <c r="AA130" s="66"/>
      <c r="AB130" s="66"/>
      <c r="AD130" s="20"/>
      <c r="AE130" s="20"/>
      <c r="AN130" s="20"/>
      <c r="AO130" s="20"/>
      <c r="AP130" s="20"/>
      <c r="AQ130" s="20"/>
      <c r="AS130" s="20"/>
      <c r="AT130" s="20"/>
      <c r="AU130" s="20"/>
      <c r="AV130" s="20"/>
      <c r="BH130" s="64"/>
      <c r="BI130" s="112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</row>
    <row r="131" spans="2:82" ht="13.5" customHeight="1" x14ac:dyDescent="0.35">
      <c r="B131" s="422" t="s">
        <v>113</v>
      </c>
      <c r="C131" s="422"/>
      <c r="D131" s="422"/>
      <c r="E131" s="422"/>
      <c r="F131" s="422"/>
      <c r="G131" s="422"/>
      <c r="H131" s="422"/>
      <c r="I131" s="422"/>
      <c r="J131" s="422"/>
      <c r="L131" s="418">
        <f>IF(Principale!$E$98=Abilità!B131,2,IF(Principale!$Q$98=Abilità!B131,2,IF(Principale!$AC$98=Abilità!B131,1,IF(Principale!$AO$98=Abilità!B131,1,0))))</f>
        <v>0</v>
      </c>
      <c r="M131" s="419"/>
      <c r="N131" s="420" t="s">
        <v>623</v>
      </c>
      <c r="O131" s="420"/>
      <c r="P131" s="420"/>
      <c r="Q131" s="420"/>
      <c r="R131" s="420"/>
      <c r="S131" s="420"/>
      <c r="U131" s="65"/>
      <c r="V131" s="65"/>
      <c r="W131" s="66"/>
      <c r="X131" s="66"/>
      <c r="Y131" s="65"/>
      <c r="Z131" s="65"/>
      <c r="AA131" s="66"/>
      <c r="AB131" s="66"/>
      <c r="AD131" s="21"/>
      <c r="AE131" s="21"/>
      <c r="AF131" s="159"/>
      <c r="AG131" s="159"/>
      <c r="AH131" s="159"/>
      <c r="AI131" s="159"/>
      <c r="AJ131" s="159"/>
      <c r="AK131" s="159"/>
      <c r="AL131" s="159"/>
      <c r="AM131" s="159"/>
      <c r="AN131" s="21"/>
      <c r="AO131" s="21"/>
      <c r="AP131" s="21"/>
      <c r="AQ131" s="21"/>
      <c r="AS131" s="20"/>
      <c r="AT131" s="20"/>
      <c r="AU131" s="20"/>
      <c r="AV131" s="20"/>
      <c r="BH131" s="64"/>
      <c r="BI131" s="112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</row>
    <row r="132" spans="2:82" ht="15" customHeight="1" x14ac:dyDescent="0.35">
      <c r="B132" s="413" t="s">
        <v>115</v>
      </c>
      <c r="C132" s="413"/>
      <c r="D132" s="413"/>
      <c r="E132" s="413"/>
      <c r="F132" s="413"/>
      <c r="G132" s="413"/>
      <c r="H132" s="413"/>
      <c r="I132" s="413"/>
      <c r="J132" s="413"/>
      <c r="L132" s="401">
        <f>IF(Q132&lt;136,0+SUM(U132:AB132)+$L$131,LOOKUP(Q132,$CD$11:$CD$31,$CC$11:$CC$31)+SUM(U132:AB132)+$L$131)</f>
        <v>0</v>
      </c>
      <c r="M132" s="401"/>
      <c r="N132" s="402"/>
      <c r="O132" s="403"/>
      <c r="P132" s="403"/>
      <c r="Q132" s="404">
        <f t="shared" ref="Q132:Q137" si="127">IF(AD132="",0,N132*AD132)</f>
        <v>0</v>
      </c>
      <c r="R132" s="404"/>
      <c r="S132" s="404"/>
      <c r="U132" s="349"/>
      <c r="V132" s="405"/>
      <c r="W132" s="406">
        <f>IF(Principale!$M$38&lt;6,-2,IF(Principale!$M$38&lt;10,-1,IF(Principale!$M$38&gt;15,2,IF(Principale!$M$38&gt;11,1,0))))</f>
        <v>0</v>
      </c>
      <c r="X132" s="407"/>
      <c r="Y132" s="349"/>
      <c r="Z132" s="405"/>
      <c r="AA132" s="406">
        <f>Principale!$BP$32</f>
        <v>0</v>
      </c>
      <c r="AB132" s="407"/>
      <c r="AD132" s="408">
        <f t="shared" ref="AD132:AD137" si="128">IF(AF132=0,0,AF132*AH132*AJ132*AL132*AN132*AP132)</f>
        <v>0</v>
      </c>
      <c r="AE132" s="408"/>
      <c r="AF132" s="409"/>
      <c r="AG132" s="410"/>
      <c r="AH132" s="409"/>
      <c r="AI132" s="410"/>
      <c r="AJ132" s="409"/>
      <c r="AK132" s="410"/>
      <c r="AL132" s="409"/>
      <c r="AM132" s="410"/>
      <c r="AN132" s="412">
        <f>Principale!$BI$38</f>
        <v>1</v>
      </c>
      <c r="AO132" s="412"/>
      <c r="AP132" s="412">
        <f>IF(Principale!$BI$40&lt;1,Principale!$BI$40+0.1,IF(Principale!$BI$40&gt;1,Principale!$BI$40-0.1,Principale!$BI$40))</f>
        <v>1</v>
      </c>
      <c r="AQ132" s="412"/>
      <c r="AS132" s="411">
        <f t="shared" ref="AS132:AS137" si="129">SUM(AU132:BB132)</f>
        <v>3</v>
      </c>
      <c r="AT132" s="411"/>
      <c r="AU132" s="415">
        <f>IF(Principale!$M$38&lt;9,1,IF(Principale!$M$38&gt;15,5,IF(Principale!$M$38&gt;12,4,IF(Principale!$M$38&gt;10,3,2))))</f>
        <v>2</v>
      </c>
      <c r="AV132" s="415"/>
      <c r="AW132" s="415">
        <f t="shared" ref="AW132:AW133" si="130">IF(AJ132&lt;0.8,1,IF(AJ132&gt;1.2,5,IF(AJ132&gt;1,4,IF(AJ132&gt;0.8,3,2))))</f>
        <v>1</v>
      </c>
      <c r="AX132" s="415"/>
      <c r="AY132" s="414"/>
      <c r="AZ132" s="414"/>
      <c r="BA132" s="414"/>
      <c r="BB132" s="414"/>
      <c r="BC132" s="274"/>
      <c r="BD132" s="274"/>
      <c r="BH132" s="64"/>
      <c r="BI132" s="111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8"/>
    </row>
    <row r="133" spans="2:82" ht="15" customHeight="1" x14ac:dyDescent="0.35">
      <c r="B133" s="413" t="s">
        <v>116</v>
      </c>
      <c r="C133" s="413"/>
      <c r="D133" s="413"/>
      <c r="E133" s="413"/>
      <c r="F133" s="413"/>
      <c r="G133" s="413"/>
      <c r="H133" s="413"/>
      <c r="I133" s="413"/>
      <c r="J133" s="413"/>
      <c r="L133" s="401">
        <f t="shared" ref="L133:L137" si="131">IF(Q133&lt;136,0+SUM(U133:AB133)+$L$131,LOOKUP(Q133,$CD$11:$CD$31,$CC$11:$CC$31)+SUM(U133:AB133)+$L$131)</f>
        <v>0</v>
      </c>
      <c r="M133" s="401"/>
      <c r="N133" s="402"/>
      <c r="O133" s="403"/>
      <c r="P133" s="403"/>
      <c r="Q133" s="404">
        <f t="shared" si="127"/>
        <v>0</v>
      </c>
      <c r="R133" s="404"/>
      <c r="S133" s="404"/>
      <c r="U133" s="349"/>
      <c r="V133" s="405"/>
      <c r="W133" s="406">
        <f>IF(Principale!$M$34&lt;6,-2,IF(Principale!$M$34&lt;10,-1,IF(Principale!$M$34&gt;15,2,IF(Principale!$M$34&gt;11,1,0))))</f>
        <v>0</v>
      </c>
      <c r="X133" s="407"/>
      <c r="Y133" s="349"/>
      <c r="Z133" s="405"/>
      <c r="AA133" s="406">
        <f>Principale!$S$71+Equipaggiamento!$AQ$3+Principale!$BP$32</f>
        <v>0</v>
      </c>
      <c r="AB133" s="407"/>
      <c r="AD133" s="408">
        <f t="shared" si="128"/>
        <v>0</v>
      </c>
      <c r="AE133" s="408"/>
      <c r="AF133" s="409"/>
      <c r="AG133" s="410"/>
      <c r="AH133" s="409"/>
      <c r="AI133" s="410"/>
      <c r="AJ133" s="409"/>
      <c r="AK133" s="410"/>
      <c r="AL133" s="409"/>
      <c r="AM133" s="410"/>
      <c r="AN133" s="412">
        <f>Principale!$BI$34</f>
        <v>1</v>
      </c>
      <c r="AO133" s="412"/>
      <c r="AP133" s="412">
        <f>IF(Principale!$BI$36&lt;1,Principale!$BI$36+0.1,IF(Principale!$BI$36&gt;1,Principale!$BI$36-0.1,Principale!$BI$36))</f>
        <v>1</v>
      </c>
      <c r="AQ133" s="412"/>
      <c r="AS133" s="411">
        <f t="shared" si="129"/>
        <v>3</v>
      </c>
      <c r="AT133" s="411"/>
      <c r="AU133" s="415">
        <f>IF(Principale!$M$34&lt;9,1,IF(Principale!$M$34&gt;15,5,IF(Principale!$M$34&gt;12,4,IF(Principale!$M$34&gt;10,3,2))))</f>
        <v>2</v>
      </c>
      <c r="AV133" s="415"/>
      <c r="AW133" s="415">
        <f t="shared" si="130"/>
        <v>1</v>
      </c>
      <c r="AX133" s="415"/>
      <c r="AY133" s="414"/>
      <c r="AZ133" s="414"/>
      <c r="BA133" s="414"/>
      <c r="BB133" s="414"/>
      <c r="BC133" s="274"/>
      <c r="BD133" s="274"/>
      <c r="BH133" s="64"/>
      <c r="BI133" s="111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8"/>
    </row>
    <row r="134" spans="2:82" ht="15" customHeight="1" x14ac:dyDescent="0.35">
      <c r="B134" s="413" t="s">
        <v>114</v>
      </c>
      <c r="C134" s="413"/>
      <c r="D134" s="413"/>
      <c r="E134" s="413"/>
      <c r="F134" s="413"/>
      <c r="G134" s="413"/>
      <c r="H134" s="413"/>
      <c r="I134" s="413"/>
      <c r="J134" s="413"/>
      <c r="L134" s="401">
        <f t="shared" si="131"/>
        <v>0</v>
      </c>
      <c r="M134" s="401"/>
      <c r="N134" s="402"/>
      <c r="O134" s="403"/>
      <c r="P134" s="403"/>
      <c r="Q134" s="404">
        <f t="shared" ref="Q134" si="132">IF(AD134="",0,N134*AD134)</f>
        <v>0</v>
      </c>
      <c r="R134" s="404"/>
      <c r="S134" s="404"/>
      <c r="U134" s="349"/>
      <c r="V134" s="405"/>
      <c r="W134" s="406">
        <f>IF(Principale!$M$38&lt;6,-2,IF(Principale!$M$38&lt;10,-1,IF(Principale!$M$38&gt;15,2,IF(Principale!$M$38&gt;11,1,0))))</f>
        <v>0</v>
      </c>
      <c r="X134" s="407"/>
      <c r="Y134" s="406">
        <f>BI134</f>
        <v>0</v>
      </c>
      <c r="Z134" s="407"/>
      <c r="AA134" s="406">
        <f>Principale!$BP$32</f>
        <v>0</v>
      </c>
      <c r="AB134" s="407"/>
      <c r="AD134" s="408">
        <f>IF(AF134=0,0,AF134*AH134*AJ134*AL134*AN134*AP134)</f>
        <v>0</v>
      </c>
      <c r="AE134" s="408"/>
      <c r="AF134" s="409"/>
      <c r="AG134" s="410"/>
      <c r="AH134" s="409"/>
      <c r="AI134" s="410"/>
      <c r="AJ134" s="409"/>
      <c r="AK134" s="410"/>
      <c r="AL134" s="409"/>
      <c r="AM134" s="410"/>
      <c r="AN134" s="412">
        <f>Principale!$BI$38</f>
        <v>1</v>
      </c>
      <c r="AO134" s="412"/>
      <c r="AP134" s="412">
        <f>IF(Principale!$BI$44&lt;1,Principale!$BI$44+0.1,IF(Principale!$BI$44&gt;1,Principale!$BI$44-0.1,Principale!$BI$44))</f>
        <v>1</v>
      </c>
      <c r="AQ134" s="412"/>
      <c r="AS134" s="411">
        <f t="shared" ref="AS134" si="133">SUM(AU134:BB134)</f>
        <v>3</v>
      </c>
      <c r="AT134" s="411"/>
      <c r="AU134" s="415">
        <f>IF(Principale!$M$38&lt;9,1,IF(Principale!$M$38&gt;15,5,IF(Principale!$M$38&gt;12,4,IF(Principale!$M$38&gt;10,3,2))))</f>
        <v>2</v>
      </c>
      <c r="AV134" s="415"/>
      <c r="AW134" s="415">
        <f>IF(AJ134&lt;0.8,1,IF(AJ134&gt;1.2,5,IF(AJ134&gt;1,4,IF(AJ134&gt;0.8,3,2))))</f>
        <v>1</v>
      </c>
      <c r="AX134" s="415"/>
      <c r="AY134" s="414"/>
      <c r="AZ134" s="414"/>
      <c r="BA134" s="414"/>
      <c r="BB134" s="414"/>
      <c r="BC134" s="274"/>
      <c r="BD134" s="274"/>
      <c r="BH134" s="123"/>
      <c r="BI134" s="111">
        <f>IF(SUM(BJ134:CA134)&gt;2,2,SUM(BJ134:CA134))</f>
        <v>0</v>
      </c>
      <c r="BJ134" s="57">
        <f>IF(Q57&lt;136,0,IF(LOOKUP(Q57,$CD$11:$CD$31,$CC$11:$CC$31)&gt;5,2,IF(LOOKUP(Q57,$CD$11:$CD$31,$CC$11:$CC$31)&gt;2,1,0)))</f>
        <v>0</v>
      </c>
      <c r="BK134" s="57">
        <f>IF(Q137&lt;136,0,IF(LOOKUP(Q137,$CD$11:$CD$31,$CC$11:$CC$31)&gt;5,2,IF(LOOKUP(Q137,$CD$11:$CD$31,$CC$11:$CC$31)&gt;2,1,0)))</f>
        <v>0</v>
      </c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8"/>
      <c r="CC134" s="120"/>
      <c r="CD134" s="120"/>
    </row>
    <row r="135" spans="2:82" ht="15" customHeight="1" x14ac:dyDescent="0.35">
      <c r="B135" s="413" t="s">
        <v>117</v>
      </c>
      <c r="C135" s="413"/>
      <c r="D135" s="413"/>
      <c r="E135" s="413"/>
      <c r="F135" s="413"/>
      <c r="G135" s="413"/>
      <c r="H135" s="413"/>
      <c r="I135" s="413"/>
      <c r="J135" s="413"/>
      <c r="L135" s="401">
        <f t="shared" si="131"/>
        <v>0</v>
      </c>
      <c r="M135" s="401"/>
      <c r="N135" s="402"/>
      <c r="O135" s="403"/>
      <c r="P135" s="403"/>
      <c r="Q135" s="404">
        <f t="shared" si="127"/>
        <v>0</v>
      </c>
      <c r="R135" s="404"/>
      <c r="S135" s="404"/>
      <c r="U135" s="349"/>
      <c r="V135" s="405"/>
      <c r="W135" s="406">
        <f>IF(Principale!$M$34&lt;6,-2,IF(Principale!$M$34&lt;10,-1,IF(Principale!$M$34&gt;15,2,IF(Principale!$M$34&gt;11,1,0))))</f>
        <v>0</v>
      </c>
      <c r="X135" s="407"/>
      <c r="Y135" s="349"/>
      <c r="Z135" s="405"/>
      <c r="AA135" s="406">
        <f>Principale!$S$71+Equipaggiamento!$AQ$3+Principale!$BP$32+Principale!$BS$46</f>
        <v>0</v>
      </c>
      <c r="AB135" s="407"/>
      <c r="AD135" s="408">
        <f t="shared" si="128"/>
        <v>0</v>
      </c>
      <c r="AE135" s="408"/>
      <c r="AF135" s="409"/>
      <c r="AG135" s="410"/>
      <c r="AH135" s="409"/>
      <c r="AI135" s="410"/>
      <c r="AJ135" s="409"/>
      <c r="AK135" s="410"/>
      <c r="AL135" s="409"/>
      <c r="AM135" s="410"/>
      <c r="AN135" s="412">
        <f>Principale!$BI$34</f>
        <v>1</v>
      </c>
      <c r="AO135" s="412"/>
      <c r="AP135" s="412">
        <f>IF(Principale!$BI$36&lt;1,Principale!$BI$36+0.1,IF(Principale!$BI$36&gt;1,Principale!$BI$36-0.1,Principale!$BI$36))</f>
        <v>1</v>
      </c>
      <c r="AQ135" s="412"/>
      <c r="AS135" s="411">
        <f t="shared" si="129"/>
        <v>3</v>
      </c>
      <c r="AT135" s="411"/>
      <c r="AU135" s="415">
        <f>IF(Principale!$M$34&lt;9,1,IF(Principale!$M$34&gt;15,5,IF(Principale!$M$34&gt;12,4,IF(Principale!$M$34&gt;10,3,2))))</f>
        <v>2</v>
      </c>
      <c r="AV135" s="415"/>
      <c r="AW135" s="415">
        <f>IF(AJ135&lt;0.8,1,IF(AJ135&gt;1.2,5,IF(AJ135&gt;1,4,IF(AJ135&gt;0.8,3,2))))</f>
        <v>1</v>
      </c>
      <c r="AX135" s="415"/>
      <c r="AY135" s="414"/>
      <c r="AZ135" s="414"/>
      <c r="BA135" s="414"/>
      <c r="BB135" s="414"/>
      <c r="BC135" s="274"/>
      <c r="BD135" s="274"/>
      <c r="BH135" s="64"/>
      <c r="BI135" s="111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8"/>
    </row>
    <row r="136" spans="2:82" ht="15" customHeight="1" x14ac:dyDescent="0.35">
      <c r="B136" s="413" t="s">
        <v>118</v>
      </c>
      <c r="C136" s="413"/>
      <c r="D136" s="413"/>
      <c r="E136" s="413"/>
      <c r="F136" s="413"/>
      <c r="G136" s="413"/>
      <c r="H136" s="413"/>
      <c r="I136" s="413"/>
      <c r="J136" s="413"/>
      <c r="L136" s="401">
        <f t="shared" si="131"/>
        <v>0</v>
      </c>
      <c r="M136" s="401"/>
      <c r="N136" s="402"/>
      <c r="O136" s="403"/>
      <c r="P136" s="403"/>
      <c r="Q136" s="404">
        <f t="shared" si="127"/>
        <v>0</v>
      </c>
      <c r="R136" s="404"/>
      <c r="S136" s="404"/>
      <c r="U136" s="349"/>
      <c r="V136" s="405"/>
      <c r="W136" s="406">
        <f>IF(Principale!$M$34&lt;6,-2,IF(Principale!$M$34&lt;10,-1,IF(Principale!$M$34&gt;15,2,IF(Principale!$M$34&gt;11,1,0))))</f>
        <v>0</v>
      </c>
      <c r="X136" s="407"/>
      <c r="Y136" s="349"/>
      <c r="Z136" s="405"/>
      <c r="AA136" s="406">
        <f>Principale!$S$71+Equipaggiamento!$AQ$3+Principale!$BP$32</f>
        <v>0</v>
      </c>
      <c r="AB136" s="407"/>
      <c r="AD136" s="408">
        <f t="shared" si="128"/>
        <v>0</v>
      </c>
      <c r="AE136" s="408"/>
      <c r="AF136" s="409"/>
      <c r="AG136" s="410"/>
      <c r="AH136" s="409"/>
      <c r="AI136" s="410"/>
      <c r="AJ136" s="409"/>
      <c r="AK136" s="410"/>
      <c r="AL136" s="409"/>
      <c r="AM136" s="410"/>
      <c r="AN136" s="412">
        <f>Principale!$BI$34</f>
        <v>1</v>
      </c>
      <c r="AO136" s="412"/>
      <c r="AP136" s="412">
        <f>IF(Principale!$BI$36&lt;1,Principale!$BI$36+0.1,IF(Principale!$BI$36&gt;1,Principale!$BI$36-0.1,Principale!$BI$36))</f>
        <v>1</v>
      </c>
      <c r="AQ136" s="412"/>
      <c r="AS136" s="411">
        <f t="shared" si="129"/>
        <v>3</v>
      </c>
      <c r="AT136" s="411"/>
      <c r="AU136" s="415">
        <f>IF(Principale!$M$34&lt;9,1,IF(Principale!$M$34&gt;15,5,IF(Principale!$M$34&gt;12,4,IF(Principale!$M$34&gt;10,3,2))))</f>
        <v>2</v>
      </c>
      <c r="AV136" s="415"/>
      <c r="AW136" s="415">
        <f t="shared" ref="AW136:AW137" si="134">IF(AJ136&lt;0.8,1,IF(AJ136&gt;1.2,5,IF(AJ136&gt;1,4,IF(AJ136&gt;0.8,3,2))))</f>
        <v>1</v>
      </c>
      <c r="AX136" s="415"/>
      <c r="AY136" s="414"/>
      <c r="AZ136" s="414"/>
      <c r="BA136" s="414"/>
      <c r="BB136" s="414"/>
      <c r="BC136" s="274"/>
      <c r="BD136" s="274"/>
      <c r="BH136" s="64"/>
      <c r="BI136" s="111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8"/>
    </row>
    <row r="137" spans="2:82" ht="15" customHeight="1" x14ac:dyDescent="0.35">
      <c r="B137" s="413" t="s">
        <v>119</v>
      </c>
      <c r="C137" s="413"/>
      <c r="D137" s="413"/>
      <c r="E137" s="413"/>
      <c r="F137" s="413"/>
      <c r="G137" s="413"/>
      <c r="H137" s="413"/>
      <c r="I137" s="413"/>
      <c r="J137" s="413"/>
      <c r="L137" s="401">
        <f t="shared" si="131"/>
        <v>0</v>
      </c>
      <c r="M137" s="401"/>
      <c r="N137" s="402"/>
      <c r="O137" s="403"/>
      <c r="P137" s="403"/>
      <c r="Q137" s="404">
        <f t="shared" si="127"/>
        <v>0</v>
      </c>
      <c r="R137" s="404"/>
      <c r="S137" s="404"/>
      <c r="U137" s="349"/>
      <c r="V137" s="405"/>
      <c r="W137" s="406">
        <f>IF(Principale!$M$38&lt;6,-2,IF(Principale!$M$38&lt;10,-1,IF(Principale!$M$38&gt;15,2,IF(Principale!$M$38&gt;11,1,0))))</f>
        <v>0</v>
      </c>
      <c r="X137" s="407"/>
      <c r="Y137" s="406">
        <f>BI137</f>
        <v>0</v>
      </c>
      <c r="Z137" s="407"/>
      <c r="AA137" s="406">
        <f>Principale!$BP$32</f>
        <v>0</v>
      </c>
      <c r="AB137" s="407"/>
      <c r="AD137" s="408">
        <f t="shared" si="128"/>
        <v>0</v>
      </c>
      <c r="AE137" s="408"/>
      <c r="AF137" s="409"/>
      <c r="AG137" s="410"/>
      <c r="AH137" s="409"/>
      <c r="AI137" s="410"/>
      <c r="AJ137" s="409"/>
      <c r="AK137" s="410"/>
      <c r="AL137" s="409"/>
      <c r="AM137" s="410"/>
      <c r="AN137" s="412">
        <f>Principale!$BI$38</f>
        <v>1</v>
      </c>
      <c r="AO137" s="412"/>
      <c r="AP137" s="412">
        <f>IF(Principale!$BI$44&lt;1,Principale!$BI$44+0.1,IF(Principale!$BI$44&gt;1,Principale!$BI$44-0.1,Principale!$BI$44))</f>
        <v>1</v>
      </c>
      <c r="AQ137" s="412"/>
      <c r="AS137" s="411">
        <f t="shared" si="129"/>
        <v>3</v>
      </c>
      <c r="AT137" s="411"/>
      <c r="AU137" s="415">
        <f>IF(Principale!$M$38&lt;9,1,IF(Principale!$M$38&gt;15,5,IF(Principale!$M$38&gt;12,4,IF(Principale!$M$38&gt;10,3,2))))</f>
        <v>2</v>
      </c>
      <c r="AV137" s="415"/>
      <c r="AW137" s="415">
        <f t="shared" si="134"/>
        <v>1</v>
      </c>
      <c r="AX137" s="415"/>
      <c r="AY137" s="414"/>
      <c r="AZ137" s="414"/>
      <c r="BA137" s="414"/>
      <c r="BB137" s="414"/>
      <c r="BC137" s="274"/>
      <c r="BD137" s="274"/>
      <c r="BH137" s="64"/>
      <c r="BI137" s="111">
        <f>IF(SUM(BJ137:CA137)&gt;2,2,SUM(BJ137:CA137))</f>
        <v>0</v>
      </c>
      <c r="BJ137" s="57">
        <f>IF(Q134&lt;136,0,IF(LOOKUP(Q134,$CD$11:$CD$31,$CC$11:$CC$31)&gt;5,2,IF(LOOKUP(Q134,$CD$11:$CD$31,$CC$11:$CC$31)&gt;2,1,0)))</f>
        <v>0</v>
      </c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8"/>
    </row>
    <row r="138" spans="2:82" ht="7.5" customHeight="1" x14ac:dyDescent="0.35">
      <c r="L138" s="62"/>
      <c r="M138" s="62"/>
      <c r="N138" s="62"/>
      <c r="O138" s="62"/>
      <c r="P138" s="62"/>
      <c r="Q138" s="63"/>
      <c r="R138" s="63"/>
      <c r="S138" s="63"/>
      <c r="U138" s="65"/>
      <c r="V138" s="65"/>
      <c r="W138" s="66"/>
      <c r="X138" s="66"/>
      <c r="Y138" s="65"/>
      <c r="Z138" s="65"/>
      <c r="AA138" s="66"/>
      <c r="AB138" s="66"/>
      <c r="AD138" s="20"/>
      <c r="AE138" s="20"/>
      <c r="AN138" s="20"/>
      <c r="AO138" s="20"/>
      <c r="AP138" s="20"/>
      <c r="AQ138" s="20"/>
      <c r="AS138" s="20"/>
      <c r="AT138" s="20"/>
      <c r="AU138" s="20"/>
      <c r="AV138" s="20"/>
      <c r="BH138" s="64"/>
      <c r="BI138" s="112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</row>
    <row r="139" spans="2:82" ht="13.5" customHeight="1" x14ac:dyDescent="0.35">
      <c r="B139" s="422" t="s">
        <v>120</v>
      </c>
      <c r="C139" s="422"/>
      <c r="D139" s="422"/>
      <c r="E139" s="422"/>
      <c r="F139" s="422"/>
      <c r="G139" s="422"/>
      <c r="H139" s="422"/>
      <c r="I139" s="422"/>
      <c r="J139" s="422"/>
      <c r="L139" s="418">
        <f>IF(Principale!$E$98=Abilità!B139,2,IF(Principale!$Q$98=Abilità!B139,2,IF(Principale!$AC$98=Abilità!B139,1,IF(Principale!$AO$98=Abilità!B139,1,0))))</f>
        <v>0</v>
      </c>
      <c r="M139" s="419"/>
      <c r="N139" s="420" t="s">
        <v>623</v>
      </c>
      <c r="O139" s="420"/>
      <c r="P139" s="420"/>
      <c r="Q139" s="420"/>
      <c r="R139" s="420"/>
      <c r="S139" s="420"/>
      <c r="U139" s="65"/>
      <c r="V139" s="65"/>
      <c r="W139" s="66"/>
      <c r="X139" s="66"/>
      <c r="Y139" s="65"/>
      <c r="Z139" s="65"/>
      <c r="AA139" s="66"/>
      <c r="AB139" s="66"/>
      <c r="AD139" s="21"/>
      <c r="AE139" s="21"/>
      <c r="AF139" s="159"/>
      <c r="AG139" s="159"/>
      <c r="AH139" s="159"/>
      <c r="AI139" s="159"/>
      <c r="AJ139" s="159"/>
      <c r="AK139" s="159"/>
      <c r="AL139" s="159"/>
      <c r="AM139" s="159"/>
      <c r="AN139" s="21"/>
      <c r="AO139" s="21"/>
      <c r="AP139" s="21"/>
      <c r="AQ139" s="21"/>
      <c r="AS139" s="20"/>
      <c r="AT139" s="20"/>
      <c r="AU139" s="20"/>
      <c r="AV139" s="20"/>
      <c r="BH139" s="64"/>
      <c r="BI139" s="112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</row>
    <row r="140" spans="2:82" ht="15" customHeight="1" x14ac:dyDescent="0.35">
      <c r="B140" s="413" t="s">
        <v>122</v>
      </c>
      <c r="C140" s="413"/>
      <c r="D140" s="413"/>
      <c r="E140" s="413"/>
      <c r="F140" s="413"/>
      <c r="G140" s="413"/>
      <c r="H140" s="413"/>
      <c r="I140" s="413"/>
      <c r="J140" s="413"/>
      <c r="L140" s="401">
        <f>IF(Q140&lt;136,0+SUM(U140:AB140)+$L$139,LOOKUP(Q140,$CD$11:$CD$31,$CC$11:$CC$31)+SUM(U140:AB140)+$L$139)</f>
        <v>0</v>
      </c>
      <c r="M140" s="401"/>
      <c r="N140" s="402"/>
      <c r="O140" s="403"/>
      <c r="P140" s="403"/>
      <c r="Q140" s="404">
        <f t="shared" ref="Q140:Q150" si="135">IF(AD140="",0,N140*AD140)</f>
        <v>0</v>
      </c>
      <c r="R140" s="404"/>
      <c r="S140" s="404"/>
      <c r="U140" s="349"/>
      <c r="V140" s="405"/>
      <c r="W140" s="406">
        <f>IF(Principale!$M$40&lt;6,-2,IF(Principale!$M$40&lt;10,-1,IF(Principale!$M$40&gt;15,2,IF(Principale!$M$40&gt;11,1,0))))</f>
        <v>0</v>
      </c>
      <c r="X140" s="407"/>
      <c r="Y140" s="349"/>
      <c r="Z140" s="405"/>
      <c r="AA140" s="406">
        <f>Principale!$BP$32</f>
        <v>0</v>
      </c>
      <c r="AB140" s="407"/>
      <c r="AD140" s="408">
        <f t="shared" ref="AD140:AD150" si="136">IF(AF140=0,0,AF140*AH140*AJ140*AL140*AN140*AP140)</f>
        <v>0</v>
      </c>
      <c r="AE140" s="408"/>
      <c r="AF140" s="409"/>
      <c r="AG140" s="410"/>
      <c r="AH140" s="409"/>
      <c r="AI140" s="410"/>
      <c r="AJ140" s="409"/>
      <c r="AK140" s="410"/>
      <c r="AL140" s="409"/>
      <c r="AM140" s="410"/>
      <c r="AN140" s="412">
        <f>Principale!$BI$40</f>
        <v>1</v>
      </c>
      <c r="AO140" s="412"/>
      <c r="AP140" s="412">
        <f>IF(Principale!$BI$44&lt;1,Principale!$BI$44+0.1,IF(Principale!$BI$44&gt;1,Principale!$BI$44-0.1,Principale!$BI$44))</f>
        <v>1</v>
      </c>
      <c r="AQ140" s="412"/>
      <c r="AS140" s="411">
        <f t="shared" ref="AS140:AS150" si="137">SUM(AU140:BB140)</f>
        <v>3</v>
      </c>
      <c r="AT140" s="411"/>
      <c r="AU140" s="415">
        <f>IF(Principale!$M$40&lt;9,1,IF(Principale!$M$40&gt;15,5,IF(Principale!$M$40&gt;12,4,IF(Principale!$M$40&gt;10,3,2))))</f>
        <v>2</v>
      </c>
      <c r="AV140" s="415"/>
      <c r="AW140" s="415">
        <f t="shared" ref="AW140" si="138">IF(AJ140&lt;0.8,1,IF(AJ140&gt;1.2,5,IF(AJ140&gt;1,4,IF(AJ140&gt;0.8,3,2))))</f>
        <v>1</v>
      </c>
      <c r="AX140" s="415"/>
      <c r="AY140" s="414"/>
      <c r="AZ140" s="414"/>
      <c r="BA140" s="414"/>
      <c r="BB140" s="414"/>
      <c r="BC140" s="274"/>
      <c r="BD140" s="274"/>
      <c r="BH140" s="64"/>
      <c r="BI140" s="111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8"/>
    </row>
    <row r="141" spans="2:82" ht="15" customHeight="1" x14ac:dyDescent="0.35">
      <c r="B141" s="413" t="s">
        <v>121</v>
      </c>
      <c r="C141" s="413"/>
      <c r="D141" s="413"/>
      <c r="E141" s="413"/>
      <c r="F141" s="413"/>
      <c r="G141" s="413"/>
      <c r="H141" s="413"/>
      <c r="I141" s="413"/>
      <c r="J141" s="413"/>
      <c r="L141" s="401">
        <f t="shared" ref="L141:L152" si="139">IF(Q141&lt;136,0+SUM(U141:AB141)+$L$139,LOOKUP(Q141,$CD$11:$CD$31,$CC$11:$CC$31)+SUM(U141:AB141)+$L$139)</f>
        <v>0</v>
      </c>
      <c r="M141" s="401"/>
      <c r="N141" s="402"/>
      <c r="O141" s="403"/>
      <c r="P141" s="403"/>
      <c r="Q141" s="404">
        <f t="shared" ref="Q141:Q145" si="140">IF(AD141="",0,N141*AD141)</f>
        <v>0</v>
      </c>
      <c r="R141" s="404"/>
      <c r="S141" s="404"/>
      <c r="U141" s="349"/>
      <c r="V141" s="405"/>
      <c r="W141" s="406">
        <f>IF(Principale!$M$40&lt;6,-2,IF(Principale!$M$40&lt;10,-1,IF(Principale!$M$40&gt;15,2,IF(Principale!$M$40&gt;11,1,0))))</f>
        <v>0</v>
      </c>
      <c r="X141" s="407"/>
      <c r="Y141" s="349"/>
      <c r="Z141" s="405"/>
      <c r="AA141" s="406">
        <f>Principale!$BP$32</f>
        <v>0</v>
      </c>
      <c r="AB141" s="407"/>
      <c r="AD141" s="408">
        <f>IF(AF141=0,0,AF141*AH141*AJ141*AL141*AN141*AP141)</f>
        <v>0</v>
      </c>
      <c r="AE141" s="408"/>
      <c r="AF141" s="409"/>
      <c r="AG141" s="410"/>
      <c r="AH141" s="409"/>
      <c r="AI141" s="410"/>
      <c r="AJ141" s="409"/>
      <c r="AK141" s="410"/>
      <c r="AL141" s="409"/>
      <c r="AM141" s="410"/>
      <c r="AN141" s="412">
        <f>Principale!$BI$40</f>
        <v>1</v>
      </c>
      <c r="AO141" s="412"/>
      <c r="AP141" s="412">
        <f>IF(Principale!$BI$44&lt;1,Principale!$BI$44+0.1,IF(Principale!$BI$44&gt;1,Principale!$BI$44-0.1,Principale!$BI$44))</f>
        <v>1</v>
      </c>
      <c r="AQ141" s="412"/>
      <c r="AS141" s="411">
        <f t="shared" ref="AS141:AS145" si="141">SUM(AU141:BB141)</f>
        <v>3</v>
      </c>
      <c r="AT141" s="411"/>
      <c r="AU141" s="415">
        <f>IF(Principale!$M$40&lt;9,1,IF(Principale!$M$40&gt;15,5,IF(Principale!$M$40&gt;12,4,IF(Principale!$M$40&gt;10,3,2))))</f>
        <v>2</v>
      </c>
      <c r="AV141" s="415"/>
      <c r="AW141" s="415">
        <f>IF(AJ141&lt;0.8,1,IF(AJ141&gt;1.2,5,IF(AJ141&gt;1,4,IF(AJ141&gt;0.8,3,2))))</f>
        <v>1</v>
      </c>
      <c r="AX141" s="415"/>
      <c r="AY141" s="414"/>
      <c r="AZ141" s="414"/>
      <c r="BA141" s="414"/>
      <c r="BB141" s="414"/>
      <c r="BC141" s="274"/>
      <c r="BD141" s="274"/>
      <c r="BH141" s="123"/>
      <c r="BI141" s="111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8"/>
      <c r="CC141" s="120"/>
      <c r="CD141" s="120"/>
    </row>
    <row r="142" spans="2:82" ht="15" customHeight="1" x14ac:dyDescent="0.35">
      <c r="B142" s="413" t="s">
        <v>129</v>
      </c>
      <c r="C142" s="413"/>
      <c r="D142" s="413"/>
      <c r="E142" s="413"/>
      <c r="F142" s="413"/>
      <c r="G142" s="413"/>
      <c r="H142" s="413"/>
      <c r="I142" s="413"/>
      <c r="J142" s="413"/>
      <c r="L142" s="401">
        <f t="shared" si="139"/>
        <v>0</v>
      </c>
      <c r="M142" s="401"/>
      <c r="N142" s="402"/>
      <c r="O142" s="403"/>
      <c r="P142" s="403"/>
      <c r="Q142" s="404">
        <f t="shared" si="140"/>
        <v>0</v>
      </c>
      <c r="R142" s="404"/>
      <c r="S142" s="404"/>
      <c r="U142" s="349"/>
      <c r="V142" s="405"/>
      <c r="W142" s="406">
        <f>IF(Principale!$M$40&lt;6,-2,IF(Principale!$M$40&lt;10,-1,IF(Principale!$M$40&gt;15,2,IF(Principale!$M$40&gt;11,1,0))))</f>
        <v>0</v>
      </c>
      <c r="X142" s="407"/>
      <c r="Y142" s="406">
        <f>BI142</f>
        <v>0</v>
      </c>
      <c r="Z142" s="407"/>
      <c r="AA142" s="406">
        <f>Principale!$BP$32</f>
        <v>0</v>
      </c>
      <c r="AB142" s="407"/>
      <c r="AD142" s="408">
        <f t="shared" ref="AD142:AD145" si="142">IF(AF142=0,0,AF142*AH142*AJ142*AL142*AN142*AP142)</f>
        <v>0</v>
      </c>
      <c r="AE142" s="408"/>
      <c r="AF142" s="409"/>
      <c r="AG142" s="410"/>
      <c r="AH142" s="409"/>
      <c r="AI142" s="410"/>
      <c r="AJ142" s="409"/>
      <c r="AK142" s="410"/>
      <c r="AL142" s="409"/>
      <c r="AM142" s="410"/>
      <c r="AN142" s="412">
        <f>Principale!$BI$40</f>
        <v>1</v>
      </c>
      <c r="AO142" s="412"/>
      <c r="AP142" s="412">
        <f>IF(Principale!$BI$44&lt;1,Principale!$BI$44+0.1,IF(Principale!$BI$44&gt;1,Principale!$BI$44-0.1,Principale!$BI$44))</f>
        <v>1</v>
      </c>
      <c r="AQ142" s="412"/>
      <c r="AS142" s="411">
        <f t="shared" si="141"/>
        <v>3</v>
      </c>
      <c r="AT142" s="411"/>
      <c r="AU142" s="415">
        <f>IF(Principale!$M$40&lt;9,1,IF(Principale!$M$40&gt;15,5,IF(Principale!$M$40&gt;12,4,IF(Principale!$M$40&gt;10,3,2))))</f>
        <v>2</v>
      </c>
      <c r="AV142" s="415"/>
      <c r="AW142" s="415">
        <f t="shared" ref="AW142" si="143">IF(AJ142&lt;0.8,1,IF(AJ142&gt;1.2,5,IF(AJ142&gt;1,4,IF(AJ142&gt;0.8,3,2))))</f>
        <v>1</v>
      </c>
      <c r="AX142" s="415"/>
      <c r="AY142" s="414"/>
      <c r="AZ142" s="414"/>
      <c r="BA142" s="414"/>
      <c r="BB142" s="414"/>
      <c r="BC142" s="274"/>
      <c r="BD142" s="274"/>
      <c r="BH142" s="123"/>
      <c r="BI142" s="111">
        <f>IF(SUM(BJ142:CA142)&gt;2,2,SUM(BJ142:CA142))</f>
        <v>0</v>
      </c>
      <c r="BJ142" s="57">
        <f>IF(Q97&lt;136,0,IF(LOOKUP(Q97,$CD$11:$CD$31,$CC$11:$CC$31)&gt;5,2,IF(LOOKUP(Q97,$CD$11:$CD$31,$CC$11:$CC$31)&gt;2,1,0)))</f>
        <v>0</v>
      </c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8"/>
      <c r="CC142" s="120"/>
      <c r="CD142" s="120"/>
    </row>
    <row r="143" spans="2:82" ht="15" customHeight="1" x14ac:dyDescent="0.35">
      <c r="B143" s="413" t="s">
        <v>131</v>
      </c>
      <c r="C143" s="413"/>
      <c r="D143" s="413"/>
      <c r="E143" s="413"/>
      <c r="F143" s="413"/>
      <c r="G143" s="413"/>
      <c r="H143" s="413"/>
      <c r="I143" s="413"/>
      <c r="J143" s="413"/>
      <c r="L143" s="401">
        <f t="shared" si="139"/>
        <v>0</v>
      </c>
      <c r="M143" s="401"/>
      <c r="N143" s="402"/>
      <c r="O143" s="403"/>
      <c r="P143" s="403"/>
      <c r="Q143" s="404">
        <f t="shared" si="140"/>
        <v>0</v>
      </c>
      <c r="R143" s="404"/>
      <c r="S143" s="404"/>
      <c r="U143" s="349"/>
      <c r="V143" s="405"/>
      <c r="W143" s="406">
        <f>IF(Principale!$M$40&lt;6,-2,IF(Principale!$M$40&lt;10,-1,IF(Principale!$M$40&gt;15,2,IF(Principale!$M$40&gt;11,1,0))))</f>
        <v>0</v>
      </c>
      <c r="X143" s="407"/>
      <c r="Y143" s="406">
        <f>BI143</f>
        <v>0</v>
      </c>
      <c r="Z143" s="407"/>
      <c r="AA143" s="406">
        <f>Principale!$BP$32</f>
        <v>0</v>
      </c>
      <c r="AB143" s="407"/>
      <c r="AD143" s="408">
        <f t="shared" si="142"/>
        <v>0</v>
      </c>
      <c r="AE143" s="408"/>
      <c r="AF143" s="409"/>
      <c r="AG143" s="410"/>
      <c r="AH143" s="409"/>
      <c r="AI143" s="410"/>
      <c r="AJ143" s="409"/>
      <c r="AK143" s="410"/>
      <c r="AL143" s="409"/>
      <c r="AM143" s="410"/>
      <c r="AN143" s="412">
        <f>Principale!$BI$40</f>
        <v>1</v>
      </c>
      <c r="AO143" s="412"/>
      <c r="AP143" s="412">
        <f>IF(Principale!$BI$44&lt;1,Principale!$BI$44+0.1,IF(Principale!$BI$44&gt;1,Principale!$BI$44-0.1,Principale!$BI$44))</f>
        <v>1</v>
      </c>
      <c r="AQ143" s="412"/>
      <c r="AS143" s="411">
        <f t="shared" si="141"/>
        <v>3</v>
      </c>
      <c r="AT143" s="411"/>
      <c r="AU143" s="415">
        <f>IF(Principale!$M$40&lt;9,1,IF(Principale!$M$40&gt;15,5,IF(Principale!$M$40&gt;12,4,IF(Principale!$M$40&gt;10,3,2))))</f>
        <v>2</v>
      </c>
      <c r="AV143" s="415"/>
      <c r="AW143" s="415">
        <f>IF(AJ143&lt;0.8,1,IF(AJ143&gt;1.2,5,IF(AJ143&gt;1,4,IF(AJ143&gt;0.8,3,2))))</f>
        <v>1</v>
      </c>
      <c r="AX143" s="415"/>
      <c r="AY143" s="414"/>
      <c r="AZ143" s="414"/>
      <c r="BA143" s="414"/>
      <c r="BB143" s="414"/>
      <c r="BC143" s="274"/>
      <c r="BD143" s="274"/>
      <c r="BH143" s="123"/>
      <c r="BI143" s="111">
        <f>IF(SUM(BJ143:CA143)&gt;2,2,SUM(BJ143:CA143))</f>
        <v>0</v>
      </c>
      <c r="BJ143" s="57">
        <f>IF(Q98&lt;136,0,IF(LOOKUP(Q98,$CD$11:$CD$31,$CC$11:$CC$31)&gt;5,2,IF(LOOKUP(Q98,$CD$11:$CD$31,$CC$11:$CC$31)&gt;2,1,0)))</f>
        <v>0</v>
      </c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8"/>
      <c r="CC143" s="120"/>
      <c r="CD143" s="120"/>
    </row>
    <row r="144" spans="2:82" ht="15" customHeight="1" x14ac:dyDescent="0.35">
      <c r="B144" s="413" t="s">
        <v>130</v>
      </c>
      <c r="C144" s="413"/>
      <c r="D144" s="413"/>
      <c r="E144" s="413"/>
      <c r="F144" s="413"/>
      <c r="G144" s="413"/>
      <c r="H144" s="413"/>
      <c r="I144" s="413"/>
      <c r="J144" s="413"/>
      <c r="L144" s="401">
        <f t="shared" si="139"/>
        <v>0</v>
      </c>
      <c r="M144" s="401"/>
      <c r="N144" s="402"/>
      <c r="O144" s="403"/>
      <c r="P144" s="403"/>
      <c r="Q144" s="404">
        <f t="shared" si="140"/>
        <v>0</v>
      </c>
      <c r="R144" s="404"/>
      <c r="S144" s="404"/>
      <c r="U144" s="349"/>
      <c r="V144" s="405"/>
      <c r="W144" s="406">
        <f>IF(Principale!$M$40&lt;6,-2,IF(Principale!$M$40&lt;10,-1,IF(Principale!$M$40&gt;15,2,IF(Principale!$M$40&gt;11,1,0))))</f>
        <v>0</v>
      </c>
      <c r="X144" s="407"/>
      <c r="Y144" s="406">
        <f>BI144</f>
        <v>0</v>
      </c>
      <c r="Z144" s="407"/>
      <c r="AA144" s="406">
        <f>Principale!$BP$32</f>
        <v>0</v>
      </c>
      <c r="AB144" s="407"/>
      <c r="AD144" s="408">
        <f t="shared" si="142"/>
        <v>0</v>
      </c>
      <c r="AE144" s="408"/>
      <c r="AF144" s="409"/>
      <c r="AG144" s="410"/>
      <c r="AH144" s="409"/>
      <c r="AI144" s="410"/>
      <c r="AJ144" s="409"/>
      <c r="AK144" s="410"/>
      <c r="AL144" s="409"/>
      <c r="AM144" s="410"/>
      <c r="AN144" s="412">
        <f>Principale!$BI$40</f>
        <v>1</v>
      </c>
      <c r="AO144" s="412"/>
      <c r="AP144" s="412">
        <f>IF(Principale!$BI$44&lt;1,Principale!$BI$44+0.1,IF(Principale!$BI$44&gt;1,Principale!$BI$44-0.1,Principale!$BI$44))</f>
        <v>1</v>
      </c>
      <c r="AQ144" s="412"/>
      <c r="AS144" s="411">
        <f t="shared" si="141"/>
        <v>3</v>
      </c>
      <c r="AT144" s="411"/>
      <c r="AU144" s="415">
        <f>IF(Principale!$M$40&lt;9,1,IF(Principale!$M$40&gt;15,5,IF(Principale!$M$40&gt;12,4,IF(Principale!$M$40&gt;10,3,2))))</f>
        <v>2</v>
      </c>
      <c r="AV144" s="415"/>
      <c r="AW144" s="415">
        <f>IF(AJ144&lt;0.8,1,IF(AJ144&gt;1.2,5,IF(AJ144&gt;1,4,IF(AJ144&gt;0.8,3,2))))</f>
        <v>1</v>
      </c>
      <c r="AX144" s="415"/>
      <c r="AY144" s="414"/>
      <c r="AZ144" s="414"/>
      <c r="BA144" s="414"/>
      <c r="BB144" s="414"/>
      <c r="BC144" s="274"/>
      <c r="BD144" s="274"/>
      <c r="BH144" s="123"/>
      <c r="BI144" s="111">
        <f>IF(SUM(BJ144:CA144)&gt;2,2,SUM(BJ144:CA144))</f>
        <v>0</v>
      </c>
      <c r="BJ144" s="57">
        <f>IF(Q99&lt;136,0,IF(LOOKUP(Q99,$CD$11:$CD$31,$CC$11:$CC$31)&gt;5,2,IF(LOOKUP(Q99,$CD$11:$CD$31,$CC$11:$CC$31)&gt;2,1,0)))</f>
        <v>0</v>
      </c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8"/>
      <c r="CC144" s="120"/>
      <c r="CD144" s="120"/>
    </row>
    <row r="145" spans="2:82" ht="15" customHeight="1" x14ac:dyDescent="0.35">
      <c r="B145" s="413" t="s">
        <v>132</v>
      </c>
      <c r="C145" s="413"/>
      <c r="D145" s="413"/>
      <c r="E145" s="413"/>
      <c r="F145" s="413"/>
      <c r="G145" s="413"/>
      <c r="H145" s="413"/>
      <c r="I145" s="413"/>
      <c r="J145" s="413"/>
      <c r="L145" s="401">
        <f t="shared" si="139"/>
        <v>0</v>
      </c>
      <c r="M145" s="401"/>
      <c r="N145" s="402"/>
      <c r="O145" s="403"/>
      <c r="P145" s="403"/>
      <c r="Q145" s="404">
        <f t="shared" si="140"/>
        <v>0</v>
      </c>
      <c r="R145" s="404"/>
      <c r="S145" s="404"/>
      <c r="U145" s="349"/>
      <c r="V145" s="405"/>
      <c r="W145" s="406">
        <f>IF(Principale!$M$40&lt;6,-2,IF(Principale!$M$40&lt;10,-1,IF(Principale!$M$40&gt;15,2,IF(Principale!$M$40&gt;11,1,0))))</f>
        <v>0</v>
      </c>
      <c r="X145" s="407"/>
      <c r="Y145" s="406">
        <f>BI145</f>
        <v>0</v>
      </c>
      <c r="Z145" s="407"/>
      <c r="AA145" s="406">
        <f>Principale!$BP$32</f>
        <v>0</v>
      </c>
      <c r="AB145" s="407"/>
      <c r="AD145" s="408">
        <f t="shared" si="142"/>
        <v>0</v>
      </c>
      <c r="AE145" s="408"/>
      <c r="AF145" s="409"/>
      <c r="AG145" s="410"/>
      <c r="AH145" s="409"/>
      <c r="AI145" s="410"/>
      <c r="AJ145" s="409"/>
      <c r="AK145" s="410"/>
      <c r="AL145" s="409"/>
      <c r="AM145" s="410"/>
      <c r="AN145" s="412">
        <f>Principale!$BI$40</f>
        <v>1</v>
      </c>
      <c r="AO145" s="412"/>
      <c r="AP145" s="412">
        <f>IF(Principale!$BI$44&lt;1,Principale!$BI$44+0.1,IF(Principale!$BI$44&gt;1,Principale!$BI$44-0.1,Principale!$BI$44))</f>
        <v>1</v>
      </c>
      <c r="AQ145" s="412"/>
      <c r="AS145" s="411">
        <f t="shared" si="141"/>
        <v>3</v>
      </c>
      <c r="AT145" s="411"/>
      <c r="AU145" s="415">
        <f>IF(Principale!$M$40&lt;9,1,IF(Principale!$M$40&gt;15,5,IF(Principale!$M$40&gt;12,4,IF(Principale!$M$40&gt;10,3,2))))</f>
        <v>2</v>
      </c>
      <c r="AV145" s="415"/>
      <c r="AW145" s="415">
        <f t="shared" ref="AW145" si="144">IF(AJ145&lt;0.8,1,IF(AJ145&gt;1.2,5,IF(AJ145&gt;1,4,IF(AJ145&gt;0.8,3,2))))</f>
        <v>1</v>
      </c>
      <c r="AX145" s="415"/>
      <c r="AY145" s="414"/>
      <c r="AZ145" s="414"/>
      <c r="BA145" s="414"/>
      <c r="BB145" s="414"/>
      <c r="BC145" s="274"/>
      <c r="BD145" s="274"/>
      <c r="BH145" s="123"/>
      <c r="BI145" s="111">
        <f>IF(SUM(BJ145:CA145)&gt;2,2,SUM(BJ145:CA145))</f>
        <v>0</v>
      </c>
      <c r="BJ145" s="57">
        <f>IF(Q100&lt;136,0,IF(LOOKUP(Q100,$CD$11:$CD$31,$CC$11:$CC$31)&gt;5,2,IF(LOOKUP(Q100,$CD$11:$CD$31,$CC$11:$CC$31)&gt;2,1,0)))</f>
        <v>0</v>
      </c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8"/>
      <c r="CC145" s="120"/>
      <c r="CD145" s="120"/>
    </row>
    <row r="146" spans="2:82" ht="15" customHeight="1" x14ac:dyDescent="0.35">
      <c r="B146" s="413" t="s">
        <v>125</v>
      </c>
      <c r="C146" s="413"/>
      <c r="D146" s="413"/>
      <c r="E146" s="413"/>
      <c r="F146" s="413"/>
      <c r="G146" s="413"/>
      <c r="H146" s="413"/>
      <c r="I146" s="413"/>
      <c r="J146" s="413"/>
      <c r="L146" s="401">
        <f t="shared" si="139"/>
        <v>0</v>
      </c>
      <c r="M146" s="401"/>
      <c r="N146" s="402"/>
      <c r="O146" s="403"/>
      <c r="P146" s="403"/>
      <c r="Q146" s="404">
        <f t="shared" si="135"/>
        <v>0</v>
      </c>
      <c r="R146" s="404"/>
      <c r="S146" s="404"/>
      <c r="U146" s="349"/>
      <c r="V146" s="405"/>
      <c r="W146" s="406">
        <f>IF(Principale!$M$40&lt;6,-2,IF(Principale!$M$40&lt;10,-1,IF(Principale!$M$40&gt;15,2,IF(Principale!$M$40&gt;11,1,0))))</f>
        <v>0</v>
      </c>
      <c r="X146" s="407"/>
      <c r="Y146" s="349"/>
      <c r="Z146" s="405"/>
      <c r="AA146" s="406">
        <f>Principale!$BP$32</f>
        <v>0</v>
      </c>
      <c r="AB146" s="407"/>
      <c r="AD146" s="408">
        <f t="shared" si="136"/>
        <v>0</v>
      </c>
      <c r="AE146" s="408"/>
      <c r="AF146" s="409"/>
      <c r="AG146" s="410"/>
      <c r="AH146" s="409"/>
      <c r="AI146" s="410"/>
      <c r="AJ146" s="409"/>
      <c r="AK146" s="410"/>
      <c r="AL146" s="409"/>
      <c r="AM146" s="410"/>
      <c r="AN146" s="412">
        <f>Principale!$BI$40</f>
        <v>1</v>
      </c>
      <c r="AO146" s="412"/>
      <c r="AP146" s="412">
        <f>IF(Principale!$BI$44&lt;1,Principale!$BI$44+0.1,IF(Principale!$BI$44&gt;1,Principale!$BI$44-0.1,Principale!$BI$44))</f>
        <v>1</v>
      </c>
      <c r="AQ146" s="412"/>
      <c r="AS146" s="411">
        <f t="shared" si="137"/>
        <v>3</v>
      </c>
      <c r="AT146" s="411"/>
      <c r="AU146" s="415">
        <f>IF(Principale!$M$40&lt;9,1,IF(Principale!$M$40&gt;15,5,IF(Principale!$M$40&gt;12,4,IF(Principale!$M$40&gt;10,3,2))))</f>
        <v>2</v>
      </c>
      <c r="AV146" s="415"/>
      <c r="AW146" s="415">
        <f t="shared" ref="AW146:AW147" si="145">IF(AJ146&lt;0.8,1,IF(AJ146&gt;1.2,5,IF(AJ146&gt;1,4,IF(AJ146&gt;0.8,3,2))))</f>
        <v>1</v>
      </c>
      <c r="AX146" s="415"/>
      <c r="AY146" s="414"/>
      <c r="AZ146" s="414"/>
      <c r="BA146" s="414"/>
      <c r="BB146" s="414"/>
      <c r="BC146" s="274"/>
      <c r="BD146" s="274"/>
      <c r="BH146" s="64"/>
      <c r="BI146" s="111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8"/>
    </row>
    <row r="147" spans="2:82" ht="15" customHeight="1" x14ac:dyDescent="0.35">
      <c r="B147" s="413" t="s">
        <v>126</v>
      </c>
      <c r="C147" s="413"/>
      <c r="D147" s="413"/>
      <c r="E147" s="413"/>
      <c r="F147" s="413"/>
      <c r="G147" s="413"/>
      <c r="H147" s="413"/>
      <c r="I147" s="413"/>
      <c r="J147" s="413"/>
      <c r="L147" s="401">
        <f t="shared" si="139"/>
        <v>0</v>
      </c>
      <c r="M147" s="401"/>
      <c r="N147" s="402"/>
      <c r="O147" s="403"/>
      <c r="P147" s="403"/>
      <c r="Q147" s="404">
        <f t="shared" si="135"/>
        <v>0</v>
      </c>
      <c r="R147" s="404"/>
      <c r="S147" s="404"/>
      <c r="U147" s="349"/>
      <c r="V147" s="405"/>
      <c r="W147" s="406">
        <f>IF(Principale!$M$40&lt;6,-2,IF(Principale!$M$40&lt;10,-1,IF(Principale!$M$40&gt;15,2,IF(Principale!$M$40&gt;11,1,0))))</f>
        <v>0</v>
      </c>
      <c r="X147" s="407"/>
      <c r="Y147" s="349"/>
      <c r="Z147" s="405"/>
      <c r="AA147" s="406">
        <f>Principale!$BP$32</f>
        <v>0</v>
      </c>
      <c r="AB147" s="407"/>
      <c r="AD147" s="408">
        <f t="shared" si="136"/>
        <v>0</v>
      </c>
      <c r="AE147" s="408"/>
      <c r="AF147" s="409"/>
      <c r="AG147" s="410"/>
      <c r="AH147" s="409"/>
      <c r="AI147" s="410"/>
      <c r="AJ147" s="409"/>
      <c r="AK147" s="410"/>
      <c r="AL147" s="409"/>
      <c r="AM147" s="410"/>
      <c r="AN147" s="412">
        <f>Principale!$BI$40</f>
        <v>1</v>
      </c>
      <c r="AO147" s="412"/>
      <c r="AP147" s="412">
        <f>IF(Principale!$BI$44&lt;1,Principale!$BI$44+0.1,IF(Principale!$BI$44&gt;1,Principale!$BI$44-0.1,Principale!$BI$44))</f>
        <v>1</v>
      </c>
      <c r="AQ147" s="412"/>
      <c r="AS147" s="411">
        <f t="shared" si="137"/>
        <v>3</v>
      </c>
      <c r="AT147" s="411"/>
      <c r="AU147" s="415">
        <f>IF(Principale!$M$40&lt;9,1,IF(Principale!$M$40&gt;15,5,IF(Principale!$M$40&gt;12,4,IF(Principale!$M$40&gt;10,3,2))))</f>
        <v>2</v>
      </c>
      <c r="AV147" s="415"/>
      <c r="AW147" s="415">
        <f t="shared" si="145"/>
        <v>1</v>
      </c>
      <c r="AX147" s="415"/>
      <c r="AY147" s="414"/>
      <c r="AZ147" s="414"/>
      <c r="BA147" s="414"/>
      <c r="BB147" s="414"/>
      <c r="BC147" s="274"/>
      <c r="BD147" s="274"/>
      <c r="BH147" s="64"/>
      <c r="BI147" s="111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8"/>
    </row>
    <row r="148" spans="2:82" ht="15" customHeight="1" x14ac:dyDescent="0.35">
      <c r="B148" s="413" t="s">
        <v>127</v>
      </c>
      <c r="C148" s="413"/>
      <c r="D148" s="413"/>
      <c r="E148" s="413"/>
      <c r="F148" s="413"/>
      <c r="G148" s="413"/>
      <c r="H148" s="413"/>
      <c r="I148" s="413"/>
      <c r="J148" s="413"/>
      <c r="L148" s="401">
        <f t="shared" si="139"/>
        <v>0</v>
      </c>
      <c r="M148" s="401"/>
      <c r="N148" s="402"/>
      <c r="O148" s="403"/>
      <c r="P148" s="403"/>
      <c r="Q148" s="404">
        <f t="shared" si="135"/>
        <v>0</v>
      </c>
      <c r="R148" s="404"/>
      <c r="S148" s="404"/>
      <c r="U148" s="349"/>
      <c r="V148" s="405"/>
      <c r="W148" s="406">
        <f>IF(Principale!$M$40&lt;6,-2,IF(Principale!$M$40&lt;10,-1,IF(Principale!$M$40&gt;15,2,IF(Principale!$M$40&gt;11,1,0))))</f>
        <v>0</v>
      </c>
      <c r="X148" s="407"/>
      <c r="Y148" s="349"/>
      <c r="Z148" s="405"/>
      <c r="AA148" s="406">
        <f>Principale!$BP$32</f>
        <v>0</v>
      </c>
      <c r="AB148" s="407"/>
      <c r="AD148" s="408">
        <f t="shared" si="136"/>
        <v>0</v>
      </c>
      <c r="AE148" s="408"/>
      <c r="AF148" s="409"/>
      <c r="AG148" s="410"/>
      <c r="AH148" s="409"/>
      <c r="AI148" s="410"/>
      <c r="AJ148" s="409"/>
      <c r="AK148" s="410"/>
      <c r="AL148" s="409"/>
      <c r="AM148" s="410"/>
      <c r="AN148" s="412">
        <f>Principale!$BI$40</f>
        <v>1</v>
      </c>
      <c r="AO148" s="412"/>
      <c r="AP148" s="412">
        <f>IF(Principale!$BI$44&lt;1,Principale!$BI$44+0.1,IF(Principale!$BI$44&gt;1,Principale!$BI$44-0.1,Principale!$BI$44))</f>
        <v>1</v>
      </c>
      <c r="AQ148" s="412"/>
      <c r="AS148" s="411">
        <f t="shared" si="137"/>
        <v>3</v>
      </c>
      <c r="AT148" s="411"/>
      <c r="AU148" s="415">
        <f>IF(Principale!$M$40&lt;9,1,IF(Principale!$M$40&gt;15,5,IF(Principale!$M$40&gt;12,4,IF(Principale!$M$40&gt;10,3,2))))</f>
        <v>2</v>
      </c>
      <c r="AV148" s="415"/>
      <c r="AW148" s="415">
        <f>IF(AJ148&lt;0.8,1,IF(AJ148&gt;1.2,5,IF(AJ148&gt;1,4,IF(AJ148&gt;0.8,3,2))))</f>
        <v>1</v>
      </c>
      <c r="AX148" s="415"/>
      <c r="AY148" s="414"/>
      <c r="AZ148" s="414"/>
      <c r="BA148" s="414"/>
      <c r="BB148" s="414"/>
      <c r="BC148" s="274"/>
      <c r="BD148" s="274"/>
      <c r="BH148" s="64"/>
      <c r="BI148" s="111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8"/>
    </row>
    <row r="149" spans="2:82" ht="15" customHeight="1" x14ac:dyDescent="0.35">
      <c r="B149" s="413" t="s">
        <v>128</v>
      </c>
      <c r="C149" s="413"/>
      <c r="D149" s="413"/>
      <c r="E149" s="413"/>
      <c r="F149" s="413"/>
      <c r="G149" s="413"/>
      <c r="H149" s="413"/>
      <c r="I149" s="413"/>
      <c r="J149" s="413"/>
      <c r="L149" s="401">
        <f t="shared" si="139"/>
        <v>0</v>
      </c>
      <c r="M149" s="401"/>
      <c r="N149" s="402"/>
      <c r="O149" s="403"/>
      <c r="P149" s="403"/>
      <c r="Q149" s="404">
        <f t="shared" si="135"/>
        <v>0</v>
      </c>
      <c r="R149" s="404"/>
      <c r="S149" s="404"/>
      <c r="U149" s="349"/>
      <c r="V149" s="405"/>
      <c r="W149" s="406">
        <f>IF(Principale!$M$40&lt;6,-2,IF(Principale!$M$40&lt;10,-1,IF(Principale!$M$40&gt;15,2,IF(Principale!$M$40&gt;11,1,0))))</f>
        <v>0</v>
      </c>
      <c r="X149" s="407"/>
      <c r="Y149" s="349"/>
      <c r="Z149" s="405"/>
      <c r="AA149" s="406">
        <f>Principale!$BP$32</f>
        <v>0</v>
      </c>
      <c r="AB149" s="407"/>
      <c r="AD149" s="408">
        <f t="shared" si="136"/>
        <v>0</v>
      </c>
      <c r="AE149" s="408"/>
      <c r="AF149" s="409"/>
      <c r="AG149" s="410"/>
      <c r="AH149" s="409"/>
      <c r="AI149" s="410"/>
      <c r="AJ149" s="409"/>
      <c r="AK149" s="410"/>
      <c r="AL149" s="409"/>
      <c r="AM149" s="410"/>
      <c r="AN149" s="412">
        <f>Principale!$BI$40</f>
        <v>1</v>
      </c>
      <c r="AO149" s="412"/>
      <c r="AP149" s="412">
        <f>IF(Principale!$BI$44&lt;1,Principale!$BI$44+0.1,IF(Principale!$BI$44&gt;1,Principale!$BI$44-0.1,Principale!$BI$44))</f>
        <v>1</v>
      </c>
      <c r="AQ149" s="412"/>
      <c r="AS149" s="411">
        <f t="shared" si="137"/>
        <v>3</v>
      </c>
      <c r="AT149" s="411"/>
      <c r="AU149" s="415">
        <f>IF(Principale!$M$40&lt;9,1,IF(Principale!$M$40&gt;15,5,IF(Principale!$M$40&gt;12,4,IF(Principale!$M$40&gt;10,3,2))))</f>
        <v>2</v>
      </c>
      <c r="AV149" s="415"/>
      <c r="AW149" s="415">
        <f t="shared" ref="AW149" si="146">IF(AJ149&lt;0.8,1,IF(AJ149&gt;1.2,5,IF(AJ149&gt;1,4,IF(AJ149&gt;0.8,3,2))))</f>
        <v>1</v>
      </c>
      <c r="AX149" s="415"/>
      <c r="AY149" s="414"/>
      <c r="AZ149" s="414"/>
      <c r="BA149" s="414"/>
      <c r="BB149" s="414"/>
      <c r="BC149" s="274"/>
      <c r="BD149" s="274"/>
      <c r="BH149" s="64"/>
      <c r="BI149" s="111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8"/>
    </row>
    <row r="150" spans="2:82" ht="15" customHeight="1" x14ac:dyDescent="0.35">
      <c r="B150" s="413" t="s">
        <v>133</v>
      </c>
      <c r="C150" s="413"/>
      <c r="D150" s="413"/>
      <c r="E150" s="413"/>
      <c r="F150" s="413"/>
      <c r="G150" s="413"/>
      <c r="H150" s="413"/>
      <c r="I150" s="413"/>
      <c r="J150" s="413"/>
      <c r="L150" s="401">
        <f t="shared" si="139"/>
        <v>0</v>
      </c>
      <c r="M150" s="401"/>
      <c r="N150" s="402"/>
      <c r="O150" s="403"/>
      <c r="P150" s="403"/>
      <c r="Q150" s="404">
        <f t="shared" si="135"/>
        <v>0</v>
      </c>
      <c r="R150" s="404"/>
      <c r="S150" s="404"/>
      <c r="U150" s="349"/>
      <c r="V150" s="405"/>
      <c r="W150" s="406">
        <f>IF(Principale!$M$40&lt;6,-2,IF(Principale!$M$40&lt;10,-1,IF(Principale!$M$40&gt;15,2,IF(Principale!$M$40&gt;11,1,0))))</f>
        <v>0</v>
      </c>
      <c r="X150" s="407"/>
      <c r="Y150" s="406">
        <f>BI150</f>
        <v>0</v>
      </c>
      <c r="Z150" s="407"/>
      <c r="AA150" s="406">
        <f>Principale!$BP$32</f>
        <v>0</v>
      </c>
      <c r="AB150" s="407"/>
      <c r="AD150" s="408">
        <f t="shared" si="136"/>
        <v>0</v>
      </c>
      <c r="AE150" s="408"/>
      <c r="AF150" s="409"/>
      <c r="AG150" s="410"/>
      <c r="AH150" s="409"/>
      <c r="AI150" s="410"/>
      <c r="AJ150" s="409"/>
      <c r="AK150" s="410"/>
      <c r="AL150" s="409"/>
      <c r="AM150" s="410"/>
      <c r="AN150" s="412">
        <f>Principale!$BI$40</f>
        <v>1</v>
      </c>
      <c r="AO150" s="412"/>
      <c r="AP150" s="412">
        <f>IF(Principale!$BI$44&lt;1,Principale!$BI$44+0.1,IF(Principale!$BI$44&gt;1,Principale!$BI$44-0.1,Principale!$BI$44))</f>
        <v>1</v>
      </c>
      <c r="AQ150" s="412"/>
      <c r="AS150" s="411">
        <f t="shared" si="137"/>
        <v>3</v>
      </c>
      <c r="AT150" s="411"/>
      <c r="AU150" s="415">
        <f>IF(Principale!$M$40&lt;9,1,IF(Principale!$M$40&gt;15,5,IF(Principale!$M$40&gt;12,4,IF(Principale!$M$40&gt;10,3,2))))</f>
        <v>2</v>
      </c>
      <c r="AV150" s="415"/>
      <c r="AW150" s="415">
        <f t="shared" ref="AW150:AW151" si="147">IF(AJ150&lt;0.8,1,IF(AJ150&gt;1.2,5,IF(AJ150&gt;1,4,IF(AJ150&gt;0.8,3,2))))</f>
        <v>1</v>
      </c>
      <c r="AX150" s="415"/>
      <c r="AY150" s="414"/>
      <c r="AZ150" s="414"/>
      <c r="BA150" s="414"/>
      <c r="BB150" s="414"/>
      <c r="BC150" s="274"/>
      <c r="BD150" s="274"/>
      <c r="BH150" s="64"/>
      <c r="BI150" s="111">
        <f>IF(SUM(BJ150:CA150)&gt;2,2,SUM(BJ150:CA150))</f>
        <v>0</v>
      </c>
      <c r="BJ150" s="57">
        <f>IF(Q67&lt;136,0,IF(LOOKUP(Q67,$CD$11:$CD$31,$CC$11:$CC$31)&gt;5,2,IF(LOOKUP(Q67,$CD$11:$CD$31,$CC$11:$CC$31)&gt;2,1,0)))</f>
        <v>0</v>
      </c>
      <c r="BK150" s="57">
        <f>IF(Q68&lt;136,0,IF(LOOKUP(Q68,$CD$11:$CD$31,$CC$11:$CC$31)&gt;5,2,IF(LOOKUP(Q68,$CD$11:$CD$31,$CC$11:$CC$31)&gt;2,1,0)))</f>
        <v>0</v>
      </c>
      <c r="BL150" s="57">
        <f>IF(Q69&lt;136,0,IF(LOOKUP(Q69,$CD$11:$CD$31,$CC$11:$CC$31)&gt;5,2,IF(LOOKUP(Q69,$CD$11:$CD$31,$CC$11:$CC$31)&gt;2,1,0)))</f>
        <v>0</v>
      </c>
      <c r="BM150" s="57">
        <f>IF(Q70&lt;136,0,IF(LOOKUP(Q70,$CD$11:$CD$31,$CC$11:$CC$31)&gt;5,2,IF(LOOKUP(Q70,$CD$11:$CD$31,$CC$11:$CC$31)&gt;2,1,0)))</f>
        <v>0</v>
      </c>
      <c r="BN150" s="57">
        <f>IF(Q71&lt;136,0,IF(LOOKUP(Q71,$CD$11:$CD$31,$CC$11:$CC$31)&gt;5,2,IF(LOOKUP(Q71,$CD$11:$CD$31,$CC$11:$CC$31)&gt;2,1,0)))</f>
        <v>0</v>
      </c>
      <c r="BO150" s="57">
        <f>IF(Q72&lt;136,0,IF(LOOKUP(Q72,$CD$11:$CD$31,$CC$11:$CC$31)&gt;5,2,IF(LOOKUP(Q72,$CD$11:$CD$31,$CC$11:$CC$31)&gt;2,1,0)))</f>
        <v>0</v>
      </c>
      <c r="BP150" s="57">
        <f>IF(Q73&lt;136,0,IF(LOOKUP(Q73,$CD$11:$CD$31,$CC$11:$CC$31)&gt;5,2,IF(LOOKUP(Q73,$CD$11:$CD$31,$CC$11:$CC$31)&gt;2,1,0)))</f>
        <v>0</v>
      </c>
      <c r="BQ150" s="57">
        <f>IF(Q74&lt;136,0,IF(LOOKUP(Q74,$CD$11:$CD$31,$CC$11:$CC$31)&gt;5,2,IF(LOOKUP(Q74,$CD$11:$CD$31,$CC$11:$CC$31)&gt;2,1,0)))</f>
        <v>0</v>
      </c>
      <c r="BR150" s="57">
        <f>IF(Q75&lt;136,0,IF(LOOKUP(Q75,$CD$11:$CD$31,$CC$11:$CC$31)&gt;5,2,IF(LOOKUP(Q75,$CD$11:$CD$31,$CC$11:$CC$31)&gt;2,1,0)))</f>
        <v>0</v>
      </c>
      <c r="BS150" s="57">
        <f>IF(Q76&lt;136,0,IF(LOOKUP(Q76,$CD$11:$CD$31,$CC$11:$CC$31)&gt;5,2,IF(LOOKUP(Q76,$CD$11:$CD$31,$CC$11:$CC$31)&gt;2,1,0)))</f>
        <v>0</v>
      </c>
      <c r="BT150" s="57">
        <f>IF(Q77&lt;136,0,IF(LOOKUP(Q77,$CD$11:$CD$31,$CC$11:$CC$31)&gt;5,2,IF(LOOKUP(Q77,$CD$11:$CD$31,$CC$11:$CC$31)&gt;2,1,0)))</f>
        <v>0</v>
      </c>
      <c r="BU150" s="57">
        <f>IF(Q78&lt;136,0,IF(LOOKUP(Q78,$CD$11:$CD$31,$CC$11:$CC$31)&gt;5,2,IF(LOOKUP(Q78,$CD$11:$CD$31,$CC$11:$CC$31)&gt;2,1,0)))</f>
        <v>0</v>
      </c>
      <c r="BV150" s="57"/>
      <c r="BW150" s="57"/>
      <c r="BX150" s="57"/>
      <c r="BY150" s="57"/>
      <c r="BZ150" s="57"/>
      <c r="CA150" s="58"/>
    </row>
    <row r="151" spans="2:82" ht="15" customHeight="1" x14ac:dyDescent="0.35">
      <c r="B151" s="413" t="s">
        <v>123</v>
      </c>
      <c r="C151" s="413"/>
      <c r="D151" s="413"/>
      <c r="E151" s="413"/>
      <c r="F151" s="413"/>
      <c r="G151" s="413"/>
      <c r="H151" s="413"/>
      <c r="I151" s="413"/>
      <c r="J151" s="413"/>
      <c r="L151" s="401">
        <f t="shared" si="139"/>
        <v>0</v>
      </c>
      <c r="M151" s="401"/>
      <c r="N151" s="402"/>
      <c r="O151" s="403"/>
      <c r="P151" s="403"/>
      <c r="Q151" s="404">
        <f t="shared" ref="Q151:Q152" si="148">IF(AD151="",0,N151*AD151)</f>
        <v>0</v>
      </c>
      <c r="R151" s="404"/>
      <c r="S151" s="404"/>
      <c r="U151" s="349"/>
      <c r="V151" s="405"/>
      <c r="W151" s="406">
        <f>IF(Principale!$M$40&lt;6,-2,IF(Principale!$M$40&lt;10,-1,IF(Principale!$M$40&gt;15,2,IF(Principale!$M$40&gt;11,1,0))))</f>
        <v>0</v>
      </c>
      <c r="X151" s="407"/>
      <c r="Y151" s="349"/>
      <c r="Z151" s="405"/>
      <c r="AA151" s="406">
        <f>Principale!$BP$32</f>
        <v>0</v>
      </c>
      <c r="AB151" s="407"/>
      <c r="AD151" s="408">
        <f t="shared" ref="AD151:AD152" si="149">IF(AF151=0,0,AF151*AH151*AJ151*AL151*AN151*AP151)</f>
        <v>0</v>
      </c>
      <c r="AE151" s="408"/>
      <c r="AF151" s="409"/>
      <c r="AG151" s="410"/>
      <c r="AH151" s="409"/>
      <c r="AI151" s="410"/>
      <c r="AJ151" s="409"/>
      <c r="AK151" s="410"/>
      <c r="AL151" s="409"/>
      <c r="AM151" s="410"/>
      <c r="AN151" s="412">
        <f>Principale!$BI$40</f>
        <v>1</v>
      </c>
      <c r="AO151" s="412"/>
      <c r="AP151" s="412">
        <f>IF(Principale!$BI$44&lt;1,Principale!$BI$44+0.1,IF(Principale!$BI$44&gt;1,Principale!$BI$44-0.1,Principale!$BI$44))</f>
        <v>1</v>
      </c>
      <c r="AQ151" s="412"/>
      <c r="AS151" s="411">
        <f t="shared" ref="AS151:AS152" si="150">SUM(AU151:BB151)</f>
        <v>3</v>
      </c>
      <c r="AT151" s="411"/>
      <c r="AU151" s="415">
        <f>IF(Principale!$M$40&lt;9,1,IF(Principale!$M$40&gt;15,5,IF(Principale!$M$40&gt;12,4,IF(Principale!$M$40&gt;10,3,2))))</f>
        <v>2</v>
      </c>
      <c r="AV151" s="415"/>
      <c r="AW151" s="415">
        <f t="shared" si="147"/>
        <v>1</v>
      </c>
      <c r="AX151" s="415"/>
      <c r="AY151" s="414"/>
      <c r="AZ151" s="414"/>
      <c r="BA151" s="414"/>
      <c r="BB151" s="414"/>
      <c r="BC151" s="274"/>
      <c r="BD151" s="274"/>
      <c r="BH151" s="123"/>
      <c r="BI151" s="111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8"/>
      <c r="CC151" s="120"/>
      <c r="CD151" s="120"/>
    </row>
    <row r="152" spans="2:82" ht="15" customHeight="1" x14ac:dyDescent="0.35">
      <c r="B152" s="413" t="s">
        <v>124</v>
      </c>
      <c r="C152" s="413"/>
      <c r="D152" s="413"/>
      <c r="E152" s="413"/>
      <c r="F152" s="413"/>
      <c r="G152" s="413"/>
      <c r="H152" s="413"/>
      <c r="I152" s="413"/>
      <c r="J152" s="413"/>
      <c r="L152" s="401">
        <f t="shared" si="139"/>
        <v>0</v>
      </c>
      <c r="M152" s="401"/>
      <c r="N152" s="402"/>
      <c r="O152" s="403"/>
      <c r="P152" s="403"/>
      <c r="Q152" s="404">
        <f t="shared" si="148"/>
        <v>0</v>
      </c>
      <c r="R152" s="404"/>
      <c r="S152" s="404"/>
      <c r="U152" s="349"/>
      <c r="V152" s="405"/>
      <c r="W152" s="406">
        <f>IF(Principale!$M$40&lt;6,-2,IF(Principale!$M$40&lt;10,-1,IF(Principale!$M$40&gt;15,2,IF(Principale!$M$40&gt;11,1,0))))</f>
        <v>0</v>
      </c>
      <c r="X152" s="407"/>
      <c r="Y152" s="349"/>
      <c r="Z152" s="405"/>
      <c r="AA152" s="406">
        <f>Principale!$BP$32</f>
        <v>0</v>
      </c>
      <c r="AB152" s="407"/>
      <c r="AD152" s="408">
        <f t="shared" si="149"/>
        <v>0</v>
      </c>
      <c r="AE152" s="408"/>
      <c r="AF152" s="409"/>
      <c r="AG152" s="410"/>
      <c r="AH152" s="409"/>
      <c r="AI152" s="410"/>
      <c r="AJ152" s="409"/>
      <c r="AK152" s="410"/>
      <c r="AL152" s="409"/>
      <c r="AM152" s="410"/>
      <c r="AN152" s="412">
        <f>Principale!$BI$40</f>
        <v>1</v>
      </c>
      <c r="AO152" s="412"/>
      <c r="AP152" s="412">
        <f>IF(Principale!$BI$44&lt;1,Principale!$BI$44+0.1,IF(Principale!$BI$44&gt;1,Principale!$BI$44-0.1,Principale!$BI$44))</f>
        <v>1</v>
      </c>
      <c r="AQ152" s="412"/>
      <c r="AS152" s="411">
        <f t="shared" si="150"/>
        <v>3</v>
      </c>
      <c r="AT152" s="411"/>
      <c r="AU152" s="415">
        <f>IF(Principale!$M$40&lt;9,1,IF(Principale!$M$40&gt;15,5,IF(Principale!$M$40&gt;12,4,IF(Principale!$M$40&gt;10,3,2))))</f>
        <v>2</v>
      </c>
      <c r="AV152" s="415"/>
      <c r="AW152" s="415">
        <f>IF(AJ152&lt;0.8,1,IF(AJ152&gt;1.2,5,IF(AJ152&gt;1,4,IF(AJ152&gt;0.8,3,2))))</f>
        <v>1</v>
      </c>
      <c r="AX152" s="415"/>
      <c r="AY152" s="414"/>
      <c r="AZ152" s="414"/>
      <c r="BA152" s="414"/>
      <c r="BB152" s="414"/>
      <c r="BC152" s="274"/>
      <c r="BD152" s="274"/>
      <c r="BH152" s="123"/>
      <c r="BI152" s="111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8"/>
      <c r="CC152" s="120"/>
      <c r="CD152" s="120"/>
    </row>
    <row r="153" spans="2:82" ht="7.5" customHeight="1" x14ac:dyDescent="0.35">
      <c r="L153" s="62"/>
      <c r="M153" s="62"/>
      <c r="N153" s="62"/>
      <c r="O153" s="62"/>
      <c r="P153" s="62"/>
      <c r="Q153" s="63"/>
      <c r="R153" s="63"/>
      <c r="S153" s="63"/>
      <c r="U153" s="65"/>
      <c r="V153" s="65"/>
      <c r="W153" s="66"/>
      <c r="X153" s="66"/>
      <c r="Y153" s="65"/>
      <c r="Z153" s="65"/>
      <c r="AA153" s="66"/>
      <c r="AB153" s="66"/>
      <c r="AD153" s="20"/>
      <c r="AE153" s="20"/>
      <c r="AN153" s="20"/>
      <c r="AO153" s="20"/>
      <c r="AP153" s="20"/>
      <c r="AQ153" s="20"/>
      <c r="AS153" s="20"/>
      <c r="AT153" s="20"/>
      <c r="AU153" s="20"/>
      <c r="AV153" s="20"/>
      <c r="BH153" s="64"/>
      <c r="BI153" s="112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</row>
    <row r="154" spans="2:82" ht="13.5" customHeight="1" x14ac:dyDescent="0.35">
      <c r="B154" s="422" t="s">
        <v>134</v>
      </c>
      <c r="C154" s="422"/>
      <c r="D154" s="422"/>
      <c r="E154" s="422"/>
      <c r="F154" s="422"/>
      <c r="G154" s="422"/>
      <c r="H154" s="422"/>
      <c r="I154" s="422"/>
      <c r="J154" s="422"/>
      <c r="L154" s="418">
        <f>IF(Principale!$E$98=Abilità!B154,2,IF(Principale!$Q$98=Abilità!B154,2,IF(Principale!$AC$98=Abilità!B154,1,IF(Principale!$AO$98=Abilità!B154,1,0))))</f>
        <v>0</v>
      </c>
      <c r="M154" s="419"/>
      <c r="N154" s="420" t="s">
        <v>623</v>
      </c>
      <c r="O154" s="420"/>
      <c r="P154" s="420"/>
      <c r="Q154" s="420"/>
      <c r="R154" s="420"/>
      <c r="S154" s="420"/>
      <c r="U154" s="65"/>
      <c r="V154" s="65"/>
      <c r="W154" s="66"/>
      <c r="X154" s="66"/>
      <c r="Y154" s="65"/>
      <c r="Z154" s="65"/>
      <c r="AA154" s="66"/>
      <c r="AB154" s="66"/>
      <c r="AD154" s="21"/>
      <c r="AE154" s="21"/>
      <c r="AF154" s="159"/>
      <c r="AG154" s="159"/>
      <c r="AH154" s="159"/>
      <c r="AI154" s="159"/>
      <c r="AJ154" s="159"/>
      <c r="AK154" s="159"/>
      <c r="AL154" s="159"/>
      <c r="AM154" s="159"/>
      <c r="AN154" s="21"/>
      <c r="AO154" s="21"/>
      <c r="AP154" s="21"/>
      <c r="AQ154" s="21"/>
      <c r="AS154" s="20"/>
      <c r="AT154" s="20"/>
      <c r="AU154" s="20"/>
      <c r="AV154" s="20"/>
      <c r="BH154" s="64"/>
      <c r="BI154" s="112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</row>
    <row r="155" spans="2:82" ht="15" customHeight="1" x14ac:dyDescent="0.35">
      <c r="B155" s="413" t="s">
        <v>136</v>
      </c>
      <c r="C155" s="413"/>
      <c r="D155" s="413"/>
      <c r="E155" s="413"/>
      <c r="F155" s="413"/>
      <c r="G155" s="413"/>
      <c r="H155" s="413"/>
      <c r="I155" s="413"/>
      <c r="J155" s="413"/>
      <c r="L155" s="401">
        <f>IF(Q155&lt;136,0+SUM(U155:AB155)+$L$154,LOOKUP(Q155,$CD$11:$CD$31,$CC$11:$CC$31)+SUM(U155:AB155)+$L$154)</f>
        <v>0</v>
      </c>
      <c r="M155" s="401"/>
      <c r="N155" s="402"/>
      <c r="O155" s="403"/>
      <c r="P155" s="403"/>
      <c r="Q155" s="404">
        <f t="shared" ref="Q155:Q165" si="151">IF(AD155="",0,N155*AD155)</f>
        <v>0</v>
      </c>
      <c r="R155" s="404"/>
      <c r="S155" s="404"/>
      <c r="U155" s="349"/>
      <c r="V155" s="405"/>
      <c r="W155" s="406">
        <f>IF(Principale!$M$50&lt;6,-2,IF(Principale!$M$50&lt;10,-1,IF(Principale!$M$50&gt;15,2,IF(Principale!$M$50&gt;11,1,0))))</f>
        <v>0</v>
      </c>
      <c r="X155" s="407"/>
      <c r="Y155" s="406">
        <f>BI155</f>
        <v>0</v>
      </c>
      <c r="Z155" s="407"/>
      <c r="AA155" s="406">
        <f>Principale!$V$71+Principale!$AI$63+Principale!$BP$32</f>
        <v>0</v>
      </c>
      <c r="AB155" s="407"/>
      <c r="AD155" s="408">
        <f>IF(AF155=0,0,AF155*AH155*AJ155*AL155*AN155*AP155)</f>
        <v>0</v>
      </c>
      <c r="AE155" s="408"/>
      <c r="AF155" s="409"/>
      <c r="AG155" s="410"/>
      <c r="AH155" s="409"/>
      <c r="AI155" s="410"/>
      <c r="AJ155" s="409"/>
      <c r="AK155" s="410"/>
      <c r="AL155" s="409"/>
      <c r="AM155" s="410"/>
      <c r="AN155" s="412">
        <f>Principale!$BI$50</f>
        <v>1</v>
      </c>
      <c r="AO155" s="412"/>
      <c r="AP155" s="412">
        <f>IF(Principale!$BI$40&lt;1,Principale!$BI$40+0.1,IF(Principale!$BI$40&gt;1,Principale!$BI$40-0.1,Principale!$BI$40))</f>
        <v>1</v>
      </c>
      <c r="AQ155" s="412"/>
      <c r="AS155" s="411">
        <f t="shared" ref="AS155:AS165" si="152">SUM(AU155:BB155)</f>
        <v>3</v>
      </c>
      <c r="AT155" s="411"/>
      <c r="AU155" s="415">
        <f>IF(Principale!$M$50&lt;9,1,IF(Principale!$M$50&gt;15,5,IF(Principale!$M$50&gt;12,4,IF(Principale!$M$50&gt;10,3,2))))</f>
        <v>2</v>
      </c>
      <c r="AV155" s="415"/>
      <c r="AW155" s="415">
        <f>IF(AJ155&lt;0.8,1,IF(AJ155&gt;1.2,5,IF(AJ155&gt;1,4,IF(AJ155&gt;0.8,3,2))))</f>
        <v>1</v>
      </c>
      <c r="AX155" s="415"/>
      <c r="AY155" s="414"/>
      <c r="AZ155" s="414"/>
      <c r="BA155" s="414"/>
      <c r="BB155" s="414"/>
      <c r="BC155" s="274"/>
      <c r="BD155" s="274"/>
      <c r="BH155" s="64"/>
      <c r="BI155" s="111">
        <f>IF(SUM(BJ155:CA155)&gt;2,2,SUM(BJ155:CA155))</f>
        <v>0</v>
      </c>
      <c r="BJ155" s="57">
        <f>IF(Q97&lt;136,0,IF(LOOKUP(Q97,$CD$11:$CD$31,$CC$11:$CC$31)&gt;5,2,IF(LOOKUP(Q97,$CD$11:$CD$31,$CC$11:$CC$31)&gt;2,1,0)))</f>
        <v>0</v>
      </c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8"/>
    </row>
    <row r="156" spans="2:82" ht="15" customHeight="1" x14ac:dyDescent="0.35">
      <c r="B156" s="413" t="s">
        <v>135</v>
      </c>
      <c r="C156" s="413"/>
      <c r="D156" s="413"/>
      <c r="E156" s="413"/>
      <c r="F156" s="413"/>
      <c r="G156" s="413"/>
      <c r="H156" s="413"/>
      <c r="I156" s="413"/>
      <c r="J156" s="413"/>
      <c r="L156" s="401">
        <f t="shared" ref="L156:L165" si="153">IF(Q156&lt;136,0+SUM(U156:AB156)+$L$154,LOOKUP(Q156,$CD$11:$CD$31,$CC$11:$CC$31)+SUM(U156:AB156)+$L$154)</f>
        <v>0</v>
      </c>
      <c r="M156" s="401"/>
      <c r="N156" s="402"/>
      <c r="O156" s="403"/>
      <c r="P156" s="403"/>
      <c r="Q156" s="404">
        <f t="shared" si="151"/>
        <v>0</v>
      </c>
      <c r="R156" s="404"/>
      <c r="S156" s="404"/>
      <c r="U156" s="349"/>
      <c r="V156" s="405"/>
      <c r="W156" s="406">
        <f>IF(Principale!$M$50&lt;6,-2,IF(Principale!$M$50&lt;10,-1,IF(Principale!$M$50&gt;15,2,IF(Principale!$M$50&gt;11,1,0))))</f>
        <v>0</v>
      </c>
      <c r="X156" s="407"/>
      <c r="Y156" s="406">
        <f t="shared" ref="Y156:Y164" si="154">BI156</f>
        <v>0</v>
      </c>
      <c r="Z156" s="407"/>
      <c r="AA156" s="406">
        <f>Principale!$V$71+Principale!$AI$63+Principale!$BP$32</f>
        <v>0</v>
      </c>
      <c r="AB156" s="407"/>
      <c r="AD156" s="408">
        <f t="shared" ref="AD156:AD165" si="155">IF(AF156=0,0,AF156*AH156*AJ156*AL156*AN156*AP156)</f>
        <v>0</v>
      </c>
      <c r="AE156" s="408"/>
      <c r="AF156" s="409"/>
      <c r="AG156" s="410"/>
      <c r="AH156" s="409"/>
      <c r="AI156" s="410"/>
      <c r="AJ156" s="409"/>
      <c r="AK156" s="410"/>
      <c r="AL156" s="409"/>
      <c r="AM156" s="410"/>
      <c r="AN156" s="412">
        <f>Principale!$BI$50</f>
        <v>1</v>
      </c>
      <c r="AO156" s="412"/>
      <c r="AP156" s="412">
        <f>IF(Principale!$BI$40&lt;1,Principale!$BI$40+0.1,IF(Principale!$BI$40&gt;1,Principale!$BI$40-0.1,Principale!$BI$40))</f>
        <v>1</v>
      </c>
      <c r="AQ156" s="412"/>
      <c r="AS156" s="411">
        <f t="shared" si="152"/>
        <v>3</v>
      </c>
      <c r="AT156" s="411"/>
      <c r="AU156" s="415">
        <f>IF(Principale!$M$50&lt;9,1,IF(Principale!$M$50&gt;15,5,IF(Principale!$M$50&gt;12,4,IF(Principale!$M$50&gt;10,3,2))))</f>
        <v>2</v>
      </c>
      <c r="AV156" s="415"/>
      <c r="AW156" s="415">
        <f t="shared" ref="AW156:AW157" si="156">IF(AJ156&lt;0.8,1,IF(AJ156&gt;1.2,5,IF(AJ156&gt;1,4,IF(AJ156&gt;0.8,3,2))))</f>
        <v>1</v>
      </c>
      <c r="AX156" s="415"/>
      <c r="AY156" s="414"/>
      <c r="AZ156" s="414"/>
      <c r="BA156" s="414"/>
      <c r="BB156" s="414"/>
      <c r="BC156" s="274"/>
      <c r="BD156" s="274"/>
      <c r="BH156" s="64"/>
      <c r="BI156" s="111">
        <f t="shared" ref="BI156:BI165" si="157">IF(SUM(BJ156:CA156)&gt;2,2,SUM(BJ156:CA156))</f>
        <v>0</v>
      </c>
      <c r="BJ156" s="57">
        <f>IF(Q97&lt;136,0,IF(LOOKUP(Q97,$CD$11:$CD$31,$CC$11:$CC$31)&gt;5,2,IF(LOOKUP(Q97,$CD$11:$CD$31,$CC$11:$CC$31)&gt;2,1,0)))</f>
        <v>0</v>
      </c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8"/>
    </row>
    <row r="157" spans="2:82" ht="15" customHeight="1" x14ac:dyDescent="0.35">
      <c r="B157" s="413" t="s">
        <v>137</v>
      </c>
      <c r="C157" s="413"/>
      <c r="D157" s="413"/>
      <c r="E157" s="413"/>
      <c r="F157" s="413"/>
      <c r="G157" s="413"/>
      <c r="H157" s="413"/>
      <c r="I157" s="413"/>
      <c r="J157" s="413"/>
      <c r="L157" s="401">
        <f t="shared" si="153"/>
        <v>0</v>
      </c>
      <c r="M157" s="401"/>
      <c r="N157" s="402"/>
      <c r="O157" s="403"/>
      <c r="P157" s="403"/>
      <c r="Q157" s="404">
        <f t="shared" si="151"/>
        <v>0</v>
      </c>
      <c r="R157" s="404"/>
      <c r="S157" s="404"/>
      <c r="U157" s="349"/>
      <c r="V157" s="405"/>
      <c r="W157" s="406">
        <f>IF(Principale!$M$50&lt;6,-2,IF(Principale!$M$50&lt;10,-1,IF(Principale!$M$50&gt;15,2,IF(Principale!$M$50&gt;11,1,0))))</f>
        <v>0</v>
      </c>
      <c r="X157" s="407"/>
      <c r="Y157" s="406">
        <f t="shared" si="154"/>
        <v>0</v>
      </c>
      <c r="Z157" s="407"/>
      <c r="AA157" s="406">
        <f>Principale!$V$71+Principale!$AI$63+Principale!$BP$32</f>
        <v>0</v>
      </c>
      <c r="AB157" s="407"/>
      <c r="AD157" s="408">
        <f t="shared" si="155"/>
        <v>0</v>
      </c>
      <c r="AE157" s="408"/>
      <c r="AF157" s="409"/>
      <c r="AG157" s="410"/>
      <c r="AH157" s="409"/>
      <c r="AI157" s="410"/>
      <c r="AJ157" s="409"/>
      <c r="AK157" s="410"/>
      <c r="AL157" s="409"/>
      <c r="AM157" s="410"/>
      <c r="AN157" s="412">
        <f>Principale!$BI$50</f>
        <v>1</v>
      </c>
      <c r="AO157" s="412"/>
      <c r="AP157" s="412">
        <f>IF(Principale!$BI$40&lt;1,Principale!$BI$40+0.1,IF(Principale!$BI$40&gt;1,Principale!$BI$40-0.1,Principale!$BI$40))</f>
        <v>1</v>
      </c>
      <c r="AQ157" s="412"/>
      <c r="AS157" s="411">
        <f t="shared" si="152"/>
        <v>3</v>
      </c>
      <c r="AT157" s="411"/>
      <c r="AU157" s="415">
        <f>IF(Principale!$M$50&lt;9,1,IF(Principale!$M$50&gt;15,5,IF(Principale!$M$50&gt;12,4,IF(Principale!$M$50&gt;10,3,2))))</f>
        <v>2</v>
      </c>
      <c r="AV157" s="415"/>
      <c r="AW157" s="415">
        <f t="shared" si="156"/>
        <v>1</v>
      </c>
      <c r="AX157" s="415"/>
      <c r="AY157" s="414"/>
      <c r="AZ157" s="414"/>
      <c r="BA157" s="414"/>
      <c r="BB157" s="414"/>
      <c r="BC157" s="274"/>
      <c r="BD157" s="274"/>
      <c r="BH157" s="64"/>
      <c r="BI157" s="111">
        <f t="shared" si="157"/>
        <v>0</v>
      </c>
      <c r="BJ157" s="57">
        <f>IF(Q97&lt;136,0,IF(LOOKUP(Q97,$CD$11:$CD$31,$CC$11:$CC$31)&gt;5,2,IF(LOOKUP(Q97,$CD$11:$CD$31,$CC$11:$CC$31)&gt;2,1,0)))</f>
        <v>0</v>
      </c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8"/>
    </row>
    <row r="158" spans="2:82" ht="15" customHeight="1" x14ac:dyDescent="0.35">
      <c r="B158" s="413" t="s">
        <v>138</v>
      </c>
      <c r="C158" s="413"/>
      <c r="D158" s="413"/>
      <c r="E158" s="413"/>
      <c r="F158" s="413"/>
      <c r="G158" s="413"/>
      <c r="H158" s="413"/>
      <c r="I158" s="413"/>
      <c r="J158" s="413"/>
      <c r="L158" s="401">
        <f t="shared" si="153"/>
        <v>0</v>
      </c>
      <c r="M158" s="401"/>
      <c r="N158" s="402"/>
      <c r="O158" s="403"/>
      <c r="P158" s="403"/>
      <c r="Q158" s="404">
        <f t="shared" si="151"/>
        <v>0</v>
      </c>
      <c r="R158" s="404"/>
      <c r="S158" s="404"/>
      <c r="U158" s="349"/>
      <c r="V158" s="405"/>
      <c r="W158" s="406">
        <f>IF(Principale!$M$50&lt;6,-2,IF(Principale!$M$50&lt;10,-1,IF(Principale!$M$50&gt;15,2,IF(Principale!$M$50&gt;11,1,0))))</f>
        <v>0</v>
      </c>
      <c r="X158" s="407"/>
      <c r="Y158" s="406">
        <f t="shared" si="154"/>
        <v>0</v>
      </c>
      <c r="Z158" s="407"/>
      <c r="AA158" s="406">
        <f>Principale!$V$71+Principale!$AI$63+Principale!$BP$32</f>
        <v>0</v>
      </c>
      <c r="AB158" s="407"/>
      <c r="AD158" s="408">
        <f t="shared" si="155"/>
        <v>0</v>
      </c>
      <c r="AE158" s="408"/>
      <c r="AF158" s="409"/>
      <c r="AG158" s="410"/>
      <c r="AH158" s="409"/>
      <c r="AI158" s="410"/>
      <c r="AJ158" s="409"/>
      <c r="AK158" s="410"/>
      <c r="AL158" s="409"/>
      <c r="AM158" s="410"/>
      <c r="AN158" s="412">
        <f>Principale!$BI$50</f>
        <v>1</v>
      </c>
      <c r="AO158" s="412"/>
      <c r="AP158" s="412">
        <f>IF(Principale!$BI$40&lt;1,Principale!$BI$40+0.1,IF(Principale!$BI$40&gt;1,Principale!$BI$40-0.1,Principale!$BI$40))</f>
        <v>1</v>
      </c>
      <c r="AQ158" s="412"/>
      <c r="AS158" s="411">
        <f t="shared" si="152"/>
        <v>3</v>
      </c>
      <c r="AT158" s="411"/>
      <c r="AU158" s="415">
        <f>IF(Principale!$M$50&lt;9,1,IF(Principale!$M$50&gt;15,5,IF(Principale!$M$50&gt;12,4,IF(Principale!$M$50&gt;10,3,2))))</f>
        <v>2</v>
      </c>
      <c r="AV158" s="415"/>
      <c r="AW158" s="415">
        <f>IF(AJ158&lt;0.8,1,IF(AJ158&gt;1.2,5,IF(AJ158&gt;1,4,IF(AJ158&gt;0.8,3,2))))</f>
        <v>1</v>
      </c>
      <c r="AX158" s="415"/>
      <c r="AY158" s="414"/>
      <c r="AZ158" s="414"/>
      <c r="BA158" s="414"/>
      <c r="BB158" s="414"/>
      <c r="BC158" s="274"/>
      <c r="BD158" s="274"/>
      <c r="BH158" s="64"/>
      <c r="BI158" s="111">
        <f t="shared" si="157"/>
        <v>0</v>
      </c>
      <c r="BJ158" s="57">
        <f>IF(Q97&lt;136,0,IF(LOOKUP(Q97,$CD$11:$CD$31,$CC$11:$CC$31)&gt;5,2,IF(LOOKUP(Q97,$CD$11:$CD$31,$CC$11:$CC$31)&gt;2,1,0)))</f>
        <v>0</v>
      </c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8"/>
    </row>
    <row r="159" spans="2:82" ht="15" customHeight="1" x14ac:dyDescent="0.35">
      <c r="B159" s="413" t="s">
        <v>139</v>
      </c>
      <c r="C159" s="413"/>
      <c r="D159" s="413"/>
      <c r="E159" s="413"/>
      <c r="F159" s="413"/>
      <c r="G159" s="413"/>
      <c r="H159" s="413"/>
      <c r="I159" s="413"/>
      <c r="J159" s="413"/>
      <c r="L159" s="401">
        <f t="shared" si="153"/>
        <v>0</v>
      </c>
      <c r="M159" s="401"/>
      <c r="N159" s="402"/>
      <c r="O159" s="403"/>
      <c r="P159" s="403"/>
      <c r="Q159" s="404">
        <f t="shared" si="151"/>
        <v>0</v>
      </c>
      <c r="R159" s="404"/>
      <c r="S159" s="404"/>
      <c r="U159" s="349"/>
      <c r="V159" s="405"/>
      <c r="W159" s="406">
        <f>IF(Principale!$M$50&lt;6,-2,IF(Principale!$M$50&lt;10,-1,IF(Principale!$M$50&gt;15,2,IF(Principale!$M$50&gt;11,1,0))))</f>
        <v>0</v>
      </c>
      <c r="X159" s="407"/>
      <c r="Y159" s="406">
        <f t="shared" si="154"/>
        <v>0</v>
      </c>
      <c r="Z159" s="407"/>
      <c r="AA159" s="406">
        <f>Principale!$V$71+Principale!$AI$63+Principale!$BP$32</f>
        <v>0</v>
      </c>
      <c r="AB159" s="407"/>
      <c r="AD159" s="408">
        <f t="shared" si="155"/>
        <v>0</v>
      </c>
      <c r="AE159" s="408"/>
      <c r="AF159" s="409"/>
      <c r="AG159" s="410"/>
      <c r="AH159" s="409"/>
      <c r="AI159" s="410"/>
      <c r="AJ159" s="409"/>
      <c r="AK159" s="410"/>
      <c r="AL159" s="409"/>
      <c r="AM159" s="410"/>
      <c r="AN159" s="412">
        <f>Principale!$BI$50</f>
        <v>1</v>
      </c>
      <c r="AO159" s="412"/>
      <c r="AP159" s="412">
        <f>IF(Principale!$BI$40&lt;1,Principale!$BI$40+0.1,IF(Principale!$BI$40&gt;1,Principale!$BI$40-0.1,Principale!$BI$40))</f>
        <v>1</v>
      </c>
      <c r="AQ159" s="412"/>
      <c r="AS159" s="411">
        <f t="shared" si="152"/>
        <v>3</v>
      </c>
      <c r="AT159" s="411"/>
      <c r="AU159" s="415">
        <f>IF(Principale!$M$50&lt;9,1,IF(Principale!$M$50&gt;15,5,IF(Principale!$M$50&gt;12,4,IF(Principale!$M$50&gt;10,3,2))))</f>
        <v>2</v>
      </c>
      <c r="AV159" s="415"/>
      <c r="AW159" s="415">
        <f t="shared" ref="AW159:AW160" si="158">IF(AJ159&lt;0.8,1,IF(AJ159&gt;1.2,5,IF(AJ159&gt;1,4,IF(AJ159&gt;0.8,3,2))))</f>
        <v>1</v>
      </c>
      <c r="AX159" s="415"/>
      <c r="AY159" s="414"/>
      <c r="AZ159" s="414"/>
      <c r="BA159" s="414"/>
      <c r="BB159" s="414"/>
      <c r="BC159" s="274"/>
      <c r="BD159" s="274"/>
      <c r="BH159" s="64"/>
      <c r="BI159" s="111">
        <f t="shared" si="157"/>
        <v>0</v>
      </c>
      <c r="BJ159" s="57">
        <f>IF(Q97&lt;136,0,IF(LOOKUP(Q97,$CD$11:$CD$31,$CC$11:$CC$31)&gt;5,2,IF(LOOKUP(Q97,$CD$11:$CD$31,$CC$11:$CC$31)&gt;2,1,0)))</f>
        <v>0</v>
      </c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8"/>
    </row>
    <row r="160" spans="2:82" ht="15" customHeight="1" x14ac:dyDescent="0.35">
      <c r="B160" s="413" t="s">
        <v>140</v>
      </c>
      <c r="C160" s="413"/>
      <c r="D160" s="413"/>
      <c r="E160" s="413"/>
      <c r="F160" s="413"/>
      <c r="G160" s="413"/>
      <c r="H160" s="413"/>
      <c r="I160" s="413"/>
      <c r="J160" s="413"/>
      <c r="L160" s="401">
        <f t="shared" si="153"/>
        <v>0</v>
      </c>
      <c r="M160" s="401"/>
      <c r="N160" s="402"/>
      <c r="O160" s="403"/>
      <c r="P160" s="403"/>
      <c r="Q160" s="404">
        <f t="shared" si="151"/>
        <v>0</v>
      </c>
      <c r="R160" s="404"/>
      <c r="S160" s="404"/>
      <c r="U160" s="349"/>
      <c r="V160" s="405"/>
      <c r="W160" s="406">
        <f>IF(Principale!$M$50&lt;6,-2,IF(Principale!$M$50&lt;10,-1,IF(Principale!$M$50&gt;15,2,IF(Principale!$M$50&gt;11,1,0))))</f>
        <v>0</v>
      </c>
      <c r="X160" s="407"/>
      <c r="Y160" s="406">
        <f t="shared" si="154"/>
        <v>0</v>
      </c>
      <c r="Z160" s="407"/>
      <c r="AA160" s="406">
        <f>Principale!$V$71+Principale!$AI$63+Principale!$BP$32</f>
        <v>0</v>
      </c>
      <c r="AB160" s="407"/>
      <c r="AD160" s="408">
        <f t="shared" si="155"/>
        <v>0</v>
      </c>
      <c r="AE160" s="408"/>
      <c r="AF160" s="409"/>
      <c r="AG160" s="410"/>
      <c r="AH160" s="409"/>
      <c r="AI160" s="410"/>
      <c r="AJ160" s="409"/>
      <c r="AK160" s="410"/>
      <c r="AL160" s="409"/>
      <c r="AM160" s="410"/>
      <c r="AN160" s="412">
        <f>Principale!$BI$50</f>
        <v>1</v>
      </c>
      <c r="AO160" s="412"/>
      <c r="AP160" s="412">
        <f>IF(Principale!$BI$40&lt;1,Principale!$BI$40+0.1,IF(Principale!$BI$40&gt;1,Principale!$BI$40-0.1,Principale!$BI$40))</f>
        <v>1</v>
      </c>
      <c r="AQ160" s="412"/>
      <c r="AS160" s="411">
        <f t="shared" si="152"/>
        <v>3</v>
      </c>
      <c r="AT160" s="411"/>
      <c r="AU160" s="415">
        <f>IF(Principale!$M$50&lt;9,1,IF(Principale!$M$50&gt;15,5,IF(Principale!$M$50&gt;12,4,IF(Principale!$M$50&gt;10,3,2))))</f>
        <v>2</v>
      </c>
      <c r="AV160" s="415"/>
      <c r="AW160" s="415">
        <f t="shared" si="158"/>
        <v>1</v>
      </c>
      <c r="AX160" s="415"/>
      <c r="AY160" s="414"/>
      <c r="AZ160" s="414"/>
      <c r="BA160" s="414"/>
      <c r="BB160" s="414"/>
      <c r="BC160" s="274"/>
      <c r="BD160" s="274"/>
      <c r="BH160" s="64"/>
      <c r="BI160" s="111">
        <f t="shared" si="157"/>
        <v>0</v>
      </c>
      <c r="BJ160" s="57">
        <f>IF(Q97&lt;136,0,IF(LOOKUP(Q97,$CD$11:$CD$31,$CC$11:$CC$31)&gt;5,2,IF(LOOKUP(Q97,$CD$11:$CD$31,$CC$11:$CC$31)&gt;2,1,0)))</f>
        <v>0</v>
      </c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8"/>
    </row>
    <row r="161" spans="2:82" ht="15" customHeight="1" x14ac:dyDescent="0.35">
      <c r="B161" s="413" t="s">
        <v>141</v>
      </c>
      <c r="C161" s="413"/>
      <c r="D161" s="413"/>
      <c r="E161" s="413"/>
      <c r="F161" s="413"/>
      <c r="G161" s="413"/>
      <c r="H161" s="413"/>
      <c r="I161" s="413"/>
      <c r="J161" s="413"/>
      <c r="L161" s="401">
        <f>IF(Principale!D6="Silvano",IF(Q161&lt;136,0+SUM(U161:AB161)+$L$173,LOOKUP(Q161,$CD$11:$CD$31,$CC$11:$CC$31)+SUM(U161:AB161)+$L$173),IF(Q161&lt;136,0+SUM(U161:AB161)+$L$154,LOOKUP(Q161,$CD$11:$CD$31,$CC$11:$CC$31)+SUM(U161:AB161)+$L$154))</f>
        <v>0</v>
      </c>
      <c r="M161" s="401"/>
      <c r="N161" s="402"/>
      <c r="O161" s="403"/>
      <c r="P161" s="403"/>
      <c r="Q161" s="404">
        <f t="shared" si="151"/>
        <v>0</v>
      </c>
      <c r="R161" s="404"/>
      <c r="S161" s="404"/>
      <c r="U161" s="349"/>
      <c r="V161" s="405"/>
      <c r="W161" s="406">
        <f>IF(Principale!D6="Silvano",IF(Principale!$M$52&lt;6,-2,IF(Principale!$M$52&lt;10,-1,IF(Principale!$M$52&gt;15,2,IF(Principale!$M$52&gt;11,1,0)))),IF(Principale!$M$50&lt;6,-2,IF(Principale!$M$50&lt;10,-1,IF(Principale!$M$50&gt;15,2,IF(Principale!$M$50&gt;11,1,0)))))</f>
        <v>0</v>
      </c>
      <c r="X161" s="407"/>
      <c r="Y161" s="406">
        <f>IF(Principale!D6="Silvano",BI174,BI161)</f>
        <v>0</v>
      </c>
      <c r="Z161" s="407"/>
      <c r="AA161" s="406">
        <f>Principale!$V$71+Principale!$AI$63+Principale!$BP$32</f>
        <v>0</v>
      </c>
      <c r="AB161" s="407"/>
      <c r="AD161" s="408">
        <f t="shared" si="155"/>
        <v>0</v>
      </c>
      <c r="AE161" s="408"/>
      <c r="AF161" s="409"/>
      <c r="AG161" s="410"/>
      <c r="AH161" s="409"/>
      <c r="AI161" s="410"/>
      <c r="AJ161" s="409"/>
      <c r="AK161" s="410"/>
      <c r="AL161" s="409"/>
      <c r="AM161" s="410"/>
      <c r="AN161" s="412">
        <f>IF(Principale!D6="Silvano",Principale!$BI$52,Principale!$BI$50)</f>
        <v>1</v>
      </c>
      <c r="AO161" s="412"/>
      <c r="AP161" s="412">
        <f>IF(Principale!$BI$40&lt;1,Principale!$BI$40+0.1,IF(Principale!$BI$40&gt;1,Principale!$BI$40-0.1,Principale!$BI$40))</f>
        <v>1</v>
      </c>
      <c r="AQ161" s="412"/>
      <c r="AS161" s="411">
        <f t="shared" si="152"/>
        <v>3</v>
      </c>
      <c r="AT161" s="411"/>
      <c r="AU161" s="415">
        <f>IF(Principale!D6="Silvano",IF(Principale!$M$52&lt;9,1,IF(Principale!$M$52&gt;15,5,IF(Principale!$M$52&gt;12,4,IF(Principale!$M$52&gt;10,3,2)))),IF(Principale!$M$50&lt;9,1,IF(Principale!$M$50&gt;15,5,IF(Principale!$M$50&gt;12,4,IF(Principale!$M$50&gt;10,3,2)))))</f>
        <v>2</v>
      </c>
      <c r="AV161" s="415"/>
      <c r="AW161" s="415">
        <f>IF(AJ161&lt;0.8,1,IF(AJ161&gt;1.2,5,IF(AJ161&gt;1,4,IF(AJ161&gt;0.8,3,2))))</f>
        <v>1</v>
      </c>
      <c r="AX161" s="415"/>
      <c r="AY161" s="414"/>
      <c r="AZ161" s="414"/>
      <c r="BA161" s="414"/>
      <c r="BB161" s="414"/>
      <c r="BC161" s="274"/>
      <c r="BD161" s="274"/>
      <c r="BH161" s="64"/>
      <c r="BI161" s="111">
        <f t="shared" si="157"/>
        <v>0</v>
      </c>
      <c r="BJ161" s="57">
        <f>IF(Q97&lt;136,0,IF(LOOKUP(Q97,$CD$11:$CD$31,$CC$11:$CC$31)&gt;5,2,IF(LOOKUP(Q97,$CD$11:$CD$31,$CC$11:$CC$31)&gt;2,1,0)))</f>
        <v>0</v>
      </c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8"/>
    </row>
    <row r="162" spans="2:82" ht="15" customHeight="1" x14ac:dyDescent="0.35">
      <c r="B162" s="413" t="s">
        <v>142</v>
      </c>
      <c r="C162" s="413"/>
      <c r="D162" s="413"/>
      <c r="E162" s="413"/>
      <c r="F162" s="413"/>
      <c r="G162" s="413"/>
      <c r="H162" s="413"/>
      <c r="I162" s="413"/>
      <c r="J162" s="413"/>
      <c r="L162" s="401">
        <f t="shared" si="153"/>
        <v>0</v>
      </c>
      <c r="M162" s="401"/>
      <c r="N162" s="402"/>
      <c r="O162" s="403"/>
      <c r="P162" s="403"/>
      <c r="Q162" s="404">
        <f t="shared" si="151"/>
        <v>0</v>
      </c>
      <c r="R162" s="404"/>
      <c r="S162" s="404"/>
      <c r="U162" s="349"/>
      <c r="V162" s="405"/>
      <c r="W162" s="406">
        <f>IF(Principale!$M$50&lt;6,-2,IF(Principale!$M$50&lt;10,-1,IF(Principale!$M$50&gt;15,2,IF(Principale!$M$50&gt;11,1,0))))</f>
        <v>0</v>
      </c>
      <c r="X162" s="407"/>
      <c r="Y162" s="406">
        <f t="shared" si="154"/>
        <v>0</v>
      </c>
      <c r="Z162" s="407"/>
      <c r="AA162" s="406">
        <f>Principale!$V$71+Principale!$AI$63+Principale!$BP$32</f>
        <v>0</v>
      </c>
      <c r="AB162" s="407"/>
      <c r="AD162" s="408">
        <f t="shared" si="155"/>
        <v>0</v>
      </c>
      <c r="AE162" s="408"/>
      <c r="AF162" s="409"/>
      <c r="AG162" s="410"/>
      <c r="AH162" s="409"/>
      <c r="AI162" s="410"/>
      <c r="AJ162" s="409"/>
      <c r="AK162" s="410"/>
      <c r="AL162" s="409"/>
      <c r="AM162" s="410"/>
      <c r="AN162" s="412">
        <f>Principale!$BI$50</f>
        <v>1</v>
      </c>
      <c r="AO162" s="412"/>
      <c r="AP162" s="412">
        <f>IF(Principale!$BI$40&lt;1,Principale!$BI$40+0.1,IF(Principale!$BI$40&gt;1,Principale!$BI$40-0.1,Principale!$BI$40))</f>
        <v>1</v>
      </c>
      <c r="AQ162" s="412"/>
      <c r="AS162" s="411">
        <f t="shared" si="152"/>
        <v>3</v>
      </c>
      <c r="AT162" s="411"/>
      <c r="AU162" s="415">
        <f>IF(Principale!$M$50&lt;9,1,IF(Principale!$M$50&gt;15,5,IF(Principale!$M$50&gt;12,4,IF(Principale!$M$50&gt;10,3,2))))</f>
        <v>2</v>
      </c>
      <c r="AV162" s="415"/>
      <c r="AW162" s="415">
        <f t="shared" ref="AW162" si="159">IF(AJ162&lt;0.8,1,IF(AJ162&gt;1.2,5,IF(AJ162&gt;1,4,IF(AJ162&gt;0.8,3,2))))</f>
        <v>1</v>
      </c>
      <c r="AX162" s="415"/>
      <c r="AY162" s="414"/>
      <c r="AZ162" s="414"/>
      <c r="BA162" s="414"/>
      <c r="BB162" s="414"/>
      <c r="BC162" s="274"/>
      <c r="BD162" s="274"/>
      <c r="BH162" s="64"/>
      <c r="BI162" s="111">
        <f t="shared" si="157"/>
        <v>0</v>
      </c>
      <c r="BJ162" s="57">
        <f>IF(Q97&lt;136,0,IF(LOOKUP(Q97,$CD$11:$CD$31,$CC$11:$CC$31)&gt;5,2,IF(LOOKUP(Q97,$CD$11:$CD$31,$CC$11:$CC$31)&gt;2,1,0)))</f>
        <v>0</v>
      </c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8"/>
    </row>
    <row r="163" spans="2:82" ht="15" customHeight="1" x14ac:dyDescent="0.35">
      <c r="B163" s="413" t="s">
        <v>143</v>
      </c>
      <c r="C163" s="413"/>
      <c r="D163" s="413"/>
      <c r="E163" s="413"/>
      <c r="F163" s="413"/>
      <c r="G163" s="413"/>
      <c r="H163" s="413"/>
      <c r="I163" s="413"/>
      <c r="J163" s="413"/>
      <c r="L163" s="401">
        <f t="shared" si="153"/>
        <v>0</v>
      </c>
      <c r="M163" s="401"/>
      <c r="N163" s="402"/>
      <c r="O163" s="403"/>
      <c r="P163" s="403"/>
      <c r="Q163" s="404">
        <f t="shared" si="151"/>
        <v>0</v>
      </c>
      <c r="R163" s="404"/>
      <c r="S163" s="404"/>
      <c r="U163" s="349"/>
      <c r="V163" s="405"/>
      <c r="W163" s="406">
        <f>IF(Principale!$M$50&lt;6,-2,IF(Principale!$M$50&lt;10,-1,IF(Principale!$M$50&gt;15,2,IF(Principale!$M$50&gt;11,1,0))))</f>
        <v>0</v>
      </c>
      <c r="X163" s="407"/>
      <c r="Y163" s="406">
        <f t="shared" si="154"/>
        <v>0</v>
      </c>
      <c r="Z163" s="407"/>
      <c r="AA163" s="406">
        <f>Principale!$V$71+Principale!$AI$63+Principale!$BP$32</f>
        <v>0</v>
      </c>
      <c r="AB163" s="407"/>
      <c r="AD163" s="408">
        <f t="shared" si="155"/>
        <v>0</v>
      </c>
      <c r="AE163" s="408"/>
      <c r="AF163" s="409"/>
      <c r="AG163" s="410"/>
      <c r="AH163" s="409"/>
      <c r="AI163" s="410"/>
      <c r="AJ163" s="409"/>
      <c r="AK163" s="410"/>
      <c r="AL163" s="409"/>
      <c r="AM163" s="410"/>
      <c r="AN163" s="412">
        <f>Principale!$BI$50</f>
        <v>1</v>
      </c>
      <c r="AO163" s="412"/>
      <c r="AP163" s="412">
        <f>IF(Principale!$BI$40&lt;1,Principale!$BI$40+0.1,IF(Principale!$BI$40&gt;1,Principale!$BI$40-0.1,Principale!$BI$40))</f>
        <v>1</v>
      </c>
      <c r="AQ163" s="412"/>
      <c r="AS163" s="411">
        <f t="shared" si="152"/>
        <v>3</v>
      </c>
      <c r="AT163" s="411"/>
      <c r="AU163" s="415">
        <f>IF(Principale!$M$50&lt;9,1,IF(Principale!$M$50&gt;15,5,IF(Principale!$M$50&gt;12,4,IF(Principale!$M$50&gt;10,3,2))))</f>
        <v>2</v>
      </c>
      <c r="AV163" s="415"/>
      <c r="AW163" s="415">
        <f>IF(AJ163&lt;0.8,1,IF(AJ163&gt;1.2,5,IF(AJ163&gt;1,4,IF(AJ163&gt;0.8,3,2))))</f>
        <v>1</v>
      </c>
      <c r="AX163" s="415"/>
      <c r="AY163" s="414"/>
      <c r="AZ163" s="414"/>
      <c r="BA163" s="414"/>
      <c r="BB163" s="414"/>
      <c r="BC163" s="274"/>
      <c r="BD163" s="274"/>
      <c r="BH163" s="64"/>
      <c r="BI163" s="111">
        <f t="shared" si="157"/>
        <v>0</v>
      </c>
      <c r="BJ163" s="57">
        <f>IF(Q97&lt;136,0,IF(LOOKUP(Q97,$CD$11:$CD$31,$CC$11:$CC$31)&gt;5,2,IF(LOOKUP(Q97,$CD$11:$CD$31,$CC$11:$CC$31)&gt;2,1,0)))</f>
        <v>0</v>
      </c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8"/>
    </row>
    <row r="164" spans="2:82" ht="15" customHeight="1" x14ac:dyDescent="0.35">
      <c r="B164" s="413" t="s">
        <v>144</v>
      </c>
      <c r="C164" s="413"/>
      <c r="D164" s="413"/>
      <c r="E164" s="413"/>
      <c r="F164" s="413"/>
      <c r="G164" s="413"/>
      <c r="H164" s="413"/>
      <c r="I164" s="413"/>
      <c r="J164" s="413"/>
      <c r="L164" s="401">
        <f t="shared" si="153"/>
        <v>0</v>
      </c>
      <c r="M164" s="401"/>
      <c r="N164" s="402"/>
      <c r="O164" s="403"/>
      <c r="P164" s="403"/>
      <c r="Q164" s="404">
        <f t="shared" si="151"/>
        <v>0</v>
      </c>
      <c r="R164" s="404"/>
      <c r="S164" s="404"/>
      <c r="U164" s="349"/>
      <c r="V164" s="405"/>
      <c r="W164" s="406">
        <f>IF(Principale!$M$50&lt;6,-2,IF(Principale!$M$50&lt;10,-1,IF(Principale!$M$50&gt;15,2,IF(Principale!$M$50&gt;11,1,0))))</f>
        <v>0</v>
      </c>
      <c r="X164" s="407"/>
      <c r="Y164" s="406">
        <f t="shared" si="154"/>
        <v>0</v>
      </c>
      <c r="Z164" s="407"/>
      <c r="AA164" s="406">
        <f>Principale!$V$71+Principale!$AI$63+Principale!$BP$32</f>
        <v>0</v>
      </c>
      <c r="AB164" s="407"/>
      <c r="AD164" s="408">
        <f t="shared" si="155"/>
        <v>0</v>
      </c>
      <c r="AE164" s="408"/>
      <c r="AF164" s="409"/>
      <c r="AG164" s="410"/>
      <c r="AH164" s="409"/>
      <c r="AI164" s="410"/>
      <c r="AJ164" s="409"/>
      <c r="AK164" s="410"/>
      <c r="AL164" s="409"/>
      <c r="AM164" s="410"/>
      <c r="AN164" s="412">
        <f>Principale!$BI$50</f>
        <v>1</v>
      </c>
      <c r="AO164" s="412"/>
      <c r="AP164" s="412">
        <f>IF(Principale!$BI$40&lt;1,Principale!$BI$40+0.1,IF(Principale!$BI$40&gt;1,Principale!$BI$40-0.1,Principale!$BI$40))</f>
        <v>1</v>
      </c>
      <c r="AQ164" s="412"/>
      <c r="AS164" s="411">
        <f t="shared" si="152"/>
        <v>3</v>
      </c>
      <c r="AT164" s="411"/>
      <c r="AU164" s="415">
        <f>IF(Principale!$M$50&lt;9,1,IF(Principale!$M$50&gt;15,5,IF(Principale!$M$50&gt;12,4,IF(Principale!$M$50&gt;10,3,2))))</f>
        <v>2</v>
      </c>
      <c r="AV164" s="415"/>
      <c r="AW164" s="415">
        <f t="shared" ref="AW164:AW165" si="160">IF(AJ164&lt;0.8,1,IF(AJ164&gt;1.2,5,IF(AJ164&gt;1,4,IF(AJ164&gt;0.8,3,2))))</f>
        <v>1</v>
      </c>
      <c r="AX164" s="415"/>
      <c r="AY164" s="414"/>
      <c r="AZ164" s="414"/>
      <c r="BA164" s="414"/>
      <c r="BB164" s="414"/>
      <c r="BC164" s="274"/>
      <c r="BD164" s="274"/>
      <c r="BH164" s="64"/>
      <c r="BI164" s="111">
        <f t="shared" si="157"/>
        <v>0</v>
      </c>
      <c r="BJ164" s="57">
        <f>IF(Q97&lt;136,0,IF(LOOKUP(Q97,$CD$11:$CD$31,$CC$11:$CC$31)&gt;5,2,IF(LOOKUP(Q97,$CD$11:$CD$31,$CC$11:$CC$31)&gt;2,1,0)))</f>
        <v>0</v>
      </c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8"/>
    </row>
    <row r="165" spans="2:82" ht="15" customHeight="1" x14ac:dyDescent="0.35">
      <c r="B165" s="413" t="s">
        <v>145</v>
      </c>
      <c r="C165" s="413"/>
      <c r="D165" s="413"/>
      <c r="E165" s="413"/>
      <c r="F165" s="413"/>
      <c r="G165" s="413"/>
      <c r="H165" s="413"/>
      <c r="I165" s="413"/>
      <c r="J165" s="413"/>
      <c r="L165" s="401">
        <f t="shared" si="153"/>
        <v>0</v>
      </c>
      <c r="M165" s="401"/>
      <c r="N165" s="402"/>
      <c r="O165" s="403"/>
      <c r="P165" s="403"/>
      <c r="Q165" s="404">
        <f t="shared" si="151"/>
        <v>0</v>
      </c>
      <c r="R165" s="404"/>
      <c r="S165" s="404"/>
      <c r="U165" s="349"/>
      <c r="V165" s="405"/>
      <c r="W165" s="406">
        <f>IF(Principale!$M$50&lt;6,-2,IF(Principale!$M$50&lt;10,-1,IF(Principale!$M$50&gt;15,2,IF(Principale!$M$50&gt;11,1,0))))</f>
        <v>0</v>
      </c>
      <c r="X165" s="407"/>
      <c r="Y165" s="406">
        <f>BI165</f>
        <v>0</v>
      </c>
      <c r="Z165" s="407"/>
      <c r="AA165" s="406">
        <f>Principale!$V$71+Principale!$AI$63+Principale!$BP$32</f>
        <v>0</v>
      </c>
      <c r="AB165" s="407"/>
      <c r="AD165" s="408">
        <f t="shared" si="155"/>
        <v>0</v>
      </c>
      <c r="AE165" s="408"/>
      <c r="AF165" s="409"/>
      <c r="AG165" s="410"/>
      <c r="AH165" s="409"/>
      <c r="AI165" s="410"/>
      <c r="AJ165" s="409"/>
      <c r="AK165" s="410"/>
      <c r="AL165" s="409"/>
      <c r="AM165" s="410"/>
      <c r="AN165" s="412">
        <f>Principale!$BI$50</f>
        <v>1</v>
      </c>
      <c r="AO165" s="412"/>
      <c r="AP165" s="412">
        <f>IF(Principale!$BI$40&lt;1,Principale!$BI$40+0.1,IF(Principale!$BI$40&gt;1,Principale!$BI$40-0.1,Principale!$BI$40))</f>
        <v>1</v>
      </c>
      <c r="AQ165" s="412"/>
      <c r="AS165" s="411">
        <f t="shared" si="152"/>
        <v>3</v>
      </c>
      <c r="AT165" s="411"/>
      <c r="AU165" s="415">
        <f>IF(Principale!$M$50&lt;9,1,IF(Principale!$M$50&gt;15,5,IF(Principale!$M$50&gt;12,4,IF(Principale!$M$50&gt;10,3,2))))</f>
        <v>2</v>
      </c>
      <c r="AV165" s="415"/>
      <c r="AW165" s="415">
        <f t="shared" si="160"/>
        <v>1</v>
      </c>
      <c r="AX165" s="415"/>
      <c r="AY165" s="414"/>
      <c r="AZ165" s="414"/>
      <c r="BA165" s="414"/>
      <c r="BB165" s="414"/>
      <c r="BC165" s="274"/>
      <c r="BD165" s="274"/>
      <c r="BH165" s="64"/>
      <c r="BI165" s="111">
        <f t="shared" si="157"/>
        <v>0</v>
      </c>
      <c r="BJ165" s="57">
        <f>IF(Q97&lt;136,0,IF(LOOKUP(Q97,$CD$11:$CD$31,$CC$11:$CC$31)&gt;5,2,IF(LOOKUP(Q97,$CD$11:$CD$31,$CC$11:$CC$31)&gt;2,1,0)))</f>
        <v>0</v>
      </c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8"/>
    </row>
    <row r="166" spans="2:82" ht="7.5" customHeight="1" x14ac:dyDescent="0.35">
      <c r="L166" s="62"/>
      <c r="M166" s="62"/>
      <c r="N166" s="62"/>
      <c r="O166" s="62"/>
      <c r="P166" s="62"/>
      <c r="Q166" s="63"/>
      <c r="R166" s="63"/>
      <c r="S166" s="63"/>
      <c r="U166" s="65"/>
      <c r="V166" s="65"/>
      <c r="W166" s="66"/>
      <c r="X166" s="66"/>
      <c r="Y166" s="65"/>
      <c r="Z166" s="65"/>
      <c r="AA166" s="66"/>
      <c r="AB166" s="66"/>
      <c r="AD166" s="20"/>
      <c r="AE166" s="20"/>
      <c r="AN166" s="20"/>
      <c r="AO166" s="20"/>
      <c r="AP166" s="20"/>
      <c r="AQ166" s="20"/>
      <c r="AS166" s="20"/>
      <c r="AT166" s="20"/>
      <c r="AU166" s="20"/>
      <c r="AV166" s="20"/>
      <c r="BH166" s="64"/>
      <c r="BI166" s="112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</row>
    <row r="167" spans="2:82" ht="13.5" customHeight="1" x14ac:dyDescent="0.35">
      <c r="B167" s="422" t="s">
        <v>146</v>
      </c>
      <c r="C167" s="422"/>
      <c r="D167" s="422"/>
      <c r="E167" s="422"/>
      <c r="F167" s="422"/>
      <c r="G167" s="422"/>
      <c r="H167" s="422"/>
      <c r="I167" s="422"/>
      <c r="J167" s="422"/>
      <c r="L167" s="418">
        <f>IF(Principale!$E$98=Abilità!B167,2,IF(Principale!$Q$98=Abilità!B167,2,IF(Principale!$AC$98=Abilità!B167,1,IF(Principale!$AO$98=Abilità!B167,1,0))))</f>
        <v>0</v>
      </c>
      <c r="M167" s="419"/>
      <c r="N167" s="420" t="s">
        <v>623</v>
      </c>
      <c r="O167" s="420"/>
      <c r="P167" s="420"/>
      <c r="Q167" s="420"/>
      <c r="R167" s="420"/>
      <c r="S167" s="420"/>
      <c r="U167" s="65"/>
      <c r="V167" s="65"/>
      <c r="W167" s="66"/>
      <c r="X167" s="66"/>
      <c r="Y167" s="65"/>
      <c r="Z167" s="65"/>
      <c r="AA167" s="66"/>
      <c r="AB167" s="66"/>
      <c r="AD167" s="21"/>
      <c r="AE167" s="21"/>
      <c r="AF167" s="159"/>
      <c r="AG167" s="159"/>
      <c r="AH167" s="159"/>
      <c r="AI167" s="159"/>
      <c r="AJ167" s="159"/>
      <c r="AK167" s="159"/>
      <c r="AL167" s="159"/>
      <c r="AM167" s="159"/>
      <c r="AN167" s="21"/>
      <c r="AO167" s="21"/>
      <c r="AP167" s="21"/>
      <c r="AQ167" s="21"/>
      <c r="AS167" s="20"/>
      <c r="AT167" s="20"/>
      <c r="AU167" s="20"/>
      <c r="AV167" s="20"/>
      <c r="BH167" s="64"/>
      <c r="BI167" s="112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</row>
    <row r="168" spans="2:82" ht="15" customHeight="1" x14ac:dyDescent="0.35">
      <c r="B168" s="413" t="s">
        <v>149</v>
      </c>
      <c r="C168" s="413"/>
      <c r="D168" s="413"/>
      <c r="E168" s="413"/>
      <c r="F168" s="413"/>
      <c r="G168" s="413"/>
      <c r="H168" s="413"/>
      <c r="I168" s="413"/>
      <c r="J168" s="413"/>
      <c r="L168" s="401">
        <f>IF(Q168&lt;136,0+SUM(U168:AB168)+$L$167,LOOKUP(Q168,$CD$11:$CD$31,$CC$11:$CC$31)+SUM(U168:AB168)+$L$167)</f>
        <v>0</v>
      </c>
      <c r="M168" s="401"/>
      <c r="N168" s="402"/>
      <c r="O168" s="403"/>
      <c r="P168" s="403"/>
      <c r="Q168" s="404">
        <f>IF(AD168="",0,N168*AD168)</f>
        <v>0</v>
      </c>
      <c r="R168" s="404"/>
      <c r="S168" s="404"/>
      <c r="U168" s="349"/>
      <c r="V168" s="405"/>
      <c r="W168" s="406">
        <f>IF(Principale!$M$50&lt;6,-2,IF(Principale!$M$50&lt;10,-1,IF(Principale!$M$50&gt;15,2,IF(Principale!$M$50&gt;11,1,0))))</f>
        <v>0</v>
      </c>
      <c r="X168" s="407"/>
      <c r="Y168" s="406">
        <f t="shared" ref="Y168" si="161">BI168</f>
        <v>0</v>
      </c>
      <c r="Z168" s="407"/>
      <c r="AA168" s="406">
        <f>Principale!$V$71+Principale!$AI$63+Principale!$BP$32</f>
        <v>0</v>
      </c>
      <c r="AB168" s="407"/>
      <c r="AD168" s="408">
        <f t="shared" ref="AD168" si="162">IF(AF168=0,0,AF168*AH168*AJ168*AL168*AN168*AP168)</f>
        <v>0</v>
      </c>
      <c r="AE168" s="408"/>
      <c r="AF168" s="409"/>
      <c r="AG168" s="410"/>
      <c r="AH168" s="409"/>
      <c r="AI168" s="410"/>
      <c r="AJ168" s="409"/>
      <c r="AK168" s="410"/>
      <c r="AL168" s="409"/>
      <c r="AM168" s="410"/>
      <c r="AN168" s="412">
        <f>Principale!$BI$50</f>
        <v>1</v>
      </c>
      <c r="AO168" s="412"/>
      <c r="AP168" s="412">
        <f>IF(Principale!$BI$40&lt;1,Principale!$BI$40+0.1,IF(Principale!$BI$40&gt;1,Principale!$BI$40-0.1,Principale!$BI$40))</f>
        <v>1</v>
      </c>
      <c r="AQ168" s="412"/>
      <c r="AS168" s="411">
        <f>SUM(AU168:BB168)</f>
        <v>3</v>
      </c>
      <c r="AT168" s="411"/>
      <c r="AU168" s="415">
        <f>IF(Principale!$M$50&lt;9,1,IF(Principale!$M$50&gt;15,5,IF(Principale!$M$50&gt;12,4,IF(Principale!$M$50&gt;10,3,2))))</f>
        <v>2</v>
      </c>
      <c r="AV168" s="415"/>
      <c r="AW168" s="415">
        <f t="shared" ref="AW168" si="163">IF(AJ168&lt;0.8,1,IF(AJ168&gt;1.2,5,IF(AJ168&gt;1,4,IF(AJ168&gt;0.8,3,2))))</f>
        <v>1</v>
      </c>
      <c r="AX168" s="415"/>
      <c r="AY168" s="414"/>
      <c r="AZ168" s="414"/>
      <c r="BA168" s="414"/>
      <c r="BB168" s="414"/>
      <c r="BC168" s="274"/>
      <c r="BD168" s="274"/>
      <c r="BH168" s="123"/>
      <c r="BI168" s="111">
        <f t="shared" ref="BI168" si="164">IF(SUM(BJ168:CA168)&gt;2,2,SUM(BJ168:CA168))</f>
        <v>0</v>
      </c>
      <c r="BJ168" s="57">
        <f>IF(Q98&lt;136,0,IF(LOOKUP(Q98,$CD$11:$CD$31,$CC$11:$CC$31)&gt;5,2,IF(LOOKUP(Q98,$CD$11:$CD$31,$CC$11:$CC$31)&gt;2,1,0)))</f>
        <v>0</v>
      </c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8"/>
      <c r="CC168" s="120"/>
      <c r="CD168" s="120"/>
    </row>
    <row r="169" spans="2:82" ht="15" customHeight="1" x14ac:dyDescent="0.35">
      <c r="B169" s="413" t="s">
        <v>148</v>
      </c>
      <c r="C169" s="413"/>
      <c r="D169" s="413"/>
      <c r="E169" s="413"/>
      <c r="F169" s="413"/>
      <c r="G169" s="413"/>
      <c r="H169" s="413"/>
      <c r="I169" s="413"/>
      <c r="J169" s="413"/>
      <c r="L169" s="401">
        <f t="shared" ref="L169:L171" si="165">IF(Q169&lt;136,0+SUM(U169:AB169)+$L$167,LOOKUP(Q169,$CD$11:$CD$31,$CC$11:$CC$31)+SUM(U169:AB169)+$L$167)</f>
        <v>0</v>
      </c>
      <c r="M169" s="401"/>
      <c r="N169" s="402"/>
      <c r="O169" s="403"/>
      <c r="P169" s="403"/>
      <c r="Q169" s="404">
        <f>IF(AD169="",0,N169*AD169)</f>
        <v>0</v>
      </c>
      <c r="R169" s="404"/>
      <c r="S169" s="404"/>
      <c r="U169" s="349"/>
      <c r="V169" s="405"/>
      <c r="W169" s="406">
        <f>IF(Principale!$M$50&lt;6,-2,IF(Principale!$M$50&lt;10,-1,IF(Principale!$M$50&gt;15,2,IF(Principale!$M$50&gt;11,1,0))))</f>
        <v>0</v>
      </c>
      <c r="X169" s="407"/>
      <c r="Y169" s="406">
        <f t="shared" ref="Y169" si="166">BI169</f>
        <v>0</v>
      </c>
      <c r="Z169" s="407"/>
      <c r="AA169" s="406">
        <f>Principale!$V$71+Principale!$AI$63+Principale!$BP$32</f>
        <v>0</v>
      </c>
      <c r="AB169" s="407"/>
      <c r="AD169" s="408">
        <f t="shared" ref="AD169" si="167">IF(AF169=0,0,AF169*AH169*AJ169*AL169*AN169*AP169)</f>
        <v>0</v>
      </c>
      <c r="AE169" s="408"/>
      <c r="AF169" s="409"/>
      <c r="AG169" s="410"/>
      <c r="AH169" s="409"/>
      <c r="AI169" s="410"/>
      <c r="AJ169" s="409"/>
      <c r="AK169" s="410"/>
      <c r="AL169" s="409"/>
      <c r="AM169" s="410"/>
      <c r="AN169" s="412">
        <f>Principale!$BI$50</f>
        <v>1</v>
      </c>
      <c r="AO169" s="412"/>
      <c r="AP169" s="412">
        <f>IF(Principale!$BI$40&lt;1,Principale!$BI$40+0.1,IF(Principale!$BI$40&gt;1,Principale!$BI$40-0.1,Principale!$BI$40))</f>
        <v>1</v>
      </c>
      <c r="AQ169" s="412"/>
      <c r="AS169" s="411">
        <f>SUM(AU169:BB169)</f>
        <v>3</v>
      </c>
      <c r="AT169" s="411"/>
      <c r="AU169" s="415">
        <f>IF(Principale!$M$50&lt;9,1,IF(Principale!$M$50&gt;15,5,IF(Principale!$M$50&gt;12,4,IF(Principale!$M$50&gt;10,3,2))))</f>
        <v>2</v>
      </c>
      <c r="AV169" s="415"/>
      <c r="AW169" s="415">
        <f>IF(AJ169&lt;0.8,1,IF(AJ169&gt;1.2,5,IF(AJ169&gt;1,4,IF(AJ169&gt;0.8,3,2))))</f>
        <v>1</v>
      </c>
      <c r="AX169" s="415"/>
      <c r="AY169" s="414"/>
      <c r="AZ169" s="414"/>
      <c r="BA169" s="414"/>
      <c r="BB169" s="414"/>
      <c r="BC169" s="274"/>
      <c r="BD169" s="274"/>
      <c r="BH169" s="64"/>
      <c r="BI169" s="111">
        <f t="shared" ref="BI169" si="168">IF(SUM(BJ169:CA169)&gt;2,2,SUM(BJ169:CA169))</f>
        <v>0</v>
      </c>
      <c r="BJ169" s="57">
        <f>IF(Q98&lt;136,0,IF(LOOKUP(Q98,$CD$11:$CD$31,$CC$11:$CC$31)&gt;5,2,IF(LOOKUP(Q98,$CD$11:$CD$31,$CC$11:$CC$31)&gt;2,1,0)))</f>
        <v>0</v>
      </c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8"/>
    </row>
    <row r="170" spans="2:82" ht="15" customHeight="1" x14ac:dyDescent="0.35">
      <c r="B170" s="429" t="s">
        <v>150</v>
      </c>
      <c r="C170" s="430"/>
      <c r="D170" s="430"/>
      <c r="E170" s="430"/>
      <c r="F170" s="430"/>
      <c r="G170" s="430"/>
      <c r="H170" s="430"/>
      <c r="I170" s="430"/>
      <c r="J170" s="431"/>
      <c r="L170" s="401">
        <f t="shared" si="165"/>
        <v>0</v>
      </c>
      <c r="M170" s="401"/>
      <c r="N170" s="434"/>
      <c r="O170" s="435"/>
      <c r="P170" s="402"/>
      <c r="Q170" s="436">
        <f>IF(AD170="",0,N170*AD170)</f>
        <v>0</v>
      </c>
      <c r="R170" s="437"/>
      <c r="S170" s="438"/>
      <c r="U170" s="349"/>
      <c r="V170" s="405"/>
      <c r="W170" s="406">
        <f>IF(Principale!$M$50&lt;6,-2,IF(Principale!$M$50&lt;10,-1,IF(Principale!$M$50&gt;15,2,IF(Principale!$M$50&gt;11,1,0))))</f>
        <v>0</v>
      </c>
      <c r="X170" s="407"/>
      <c r="Y170" s="406">
        <f t="shared" ref="Y170" si="169">BI170</f>
        <v>0</v>
      </c>
      <c r="Z170" s="407"/>
      <c r="AA170" s="406">
        <f>Principale!$V$71+Principale!$AI$63+Principale!$BP$32</f>
        <v>0</v>
      </c>
      <c r="AB170" s="407"/>
      <c r="AD170" s="432">
        <f t="shared" ref="AD170" si="170">IF(AF170=0,0,AF170*AH170*AJ170*AL170*AN170*AP170)</f>
        <v>0</v>
      </c>
      <c r="AE170" s="433"/>
      <c r="AF170" s="409"/>
      <c r="AG170" s="410"/>
      <c r="AH170" s="409"/>
      <c r="AI170" s="410"/>
      <c r="AJ170" s="409"/>
      <c r="AK170" s="410"/>
      <c r="AL170" s="409"/>
      <c r="AM170" s="410"/>
      <c r="AN170" s="427">
        <f>Principale!$BI$50</f>
        <v>1</v>
      </c>
      <c r="AO170" s="428"/>
      <c r="AP170" s="427">
        <f>IF(Principale!$BI$40&lt;1,Principale!$BI$40+0.1,IF(Principale!$BI$40&gt;1,Principale!$BI$40-0.1,Principale!$BI$40))</f>
        <v>1</v>
      </c>
      <c r="AQ170" s="428"/>
      <c r="AS170" s="441">
        <f>SUM(AU170:BB170)</f>
        <v>3</v>
      </c>
      <c r="AT170" s="442"/>
      <c r="AU170" s="416">
        <f>IF(Principale!$M$50&lt;9,1,IF(Principale!$M$50&gt;15,5,IF(Principale!$M$50&gt;12,4,IF(Principale!$M$50&gt;10,3,2))))</f>
        <v>2</v>
      </c>
      <c r="AV170" s="417"/>
      <c r="AW170" s="416">
        <f t="shared" ref="AW170" si="171">IF(AJ170&lt;0.8,1,IF(AJ170&gt;1.2,5,IF(AJ170&gt;1,4,IF(AJ170&gt;0.8,3,2))))</f>
        <v>1</v>
      </c>
      <c r="AX170" s="417"/>
      <c r="AY170" s="439"/>
      <c r="AZ170" s="440"/>
      <c r="BA170" s="439"/>
      <c r="BB170" s="440"/>
      <c r="BC170" s="443"/>
      <c r="BD170" s="444"/>
      <c r="BH170" s="123"/>
      <c r="BI170" s="111">
        <f t="shared" ref="BI170:BI171" si="172">IF(SUM(BJ170:CA170)&gt;2,2,SUM(BJ170:CA170))</f>
        <v>0</v>
      </c>
      <c r="BJ170" s="57">
        <f>IF(Q98&lt;136,0,IF(LOOKUP(Q98,$CD$11:$CD$31,$CC$11:$CC$31)&gt;5,2,IF(LOOKUP(Q98,$CD$11:$CD$31,$CC$11:$CC$31)&gt;2,1,0)))</f>
        <v>0</v>
      </c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8"/>
    </row>
    <row r="171" spans="2:82" ht="15" customHeight="1" x14ac:dyDescent="0.35">
      <c r="B171" s="413" t="s">
        <v>147</v>
      </c>
      <c r="C171" s="413"/>
      <c r="D171" s="413"/>
      <c r="E171" s="413"/>
      <c r="F171" s="413"/>
      <c r="G171" s="413"/>
      <c r="H171" s="413"/>
      <c r="I171" s="413"/>
      <c r="J171" s="413"/>
      <c r="L171" s="401">
        <f t="shared" si="165"/>
        <v>0</v>
      </c>
      <c r="M171" s="401"/>
      <c r="N171" s="402"/>
      <c r="O171" s="403"/>
      <c r="P171" s="403"/>
      <c r="Q171" s="404">
        <f>IF(AD171="",0,N171*AD171)</f>
        <v>0</v>
      </c>
      <c r="R171" s="404"/>
      <c r="S171" s="404"/>
      <c r="U171" s="349"/>
      <c r="V171" s="405"/>
      <c r="W171" s="406">
        <f>IF(Principale!$M$50&lt;6,-2,IF(Principale!$M$50&lt;10,-1,IF(Principale!$M$50&gt;15,2,IF(Principale!$M$50&gt;11,1,0))))</f>
        <v>0</v>
      </c>
      <c r="X171" s="407"/>
      <c r="Y171" s="406">
        <f>BI171</f>
        <v>0</v>
      </c>
      <c r="Z171" s="407"/>
      <c r="AA171" s="406">
        <f>Principale!$V$71+Principale!$AI$63+Principale!$BP$32</f>
        <v>0</v>
      </c>
      <c r="AB171" s="407"/>
      <c r="AD171" s="408">
        <f>IF(AF171=0,0,AF171*AH171*AJ171*AL171*AN171*AP171)</f>
        <v>0</v>
      </c>
      <c r="AE171" s="408"/>
      <c r="AF171" s="409"/>
      <c r="AG171" s="410"/>
      <c r="AH171" s="409"/>
      <c r="AI171" s="410"/>
      <c r="AJ171" s="409"/>
      <c r="AK171" s="410"/>
      <c r="AL171" s="409"/>
      <c r="AM171" s="410"/>
      <c r="AN171" s="412">
        <f>Principale!$BI$50</f>
        <v>1</v>
      </c>
      <c r="AO171" s="412"/>
      <c r="AP171" s="412">
        <f>IF(Principale!$BI$40&lt;1,Principale!$BI$40+0.1,IF(Principale!$BI$40&gt;1,Principale!$BI$40-0.1,Principale!$BI$40))</f>
        <v>1</v>
      </c>
      <c r="AQ171" s="412"/>
      <c r="AS171" s="411">
        <f>SUM(AU171:BB171)</f>
        <v>3</v>
      </c>
      <c r="AT171" s="411"/>
      <c r="AU171" s="415">
        <f>IF(Principale!$M$50&lt;9,1,IF(Principale!$M$50&gt;15,5,IF(Principale!$M$50&gt;12,4,IF(Principale!$M$50&gt;10,3,2))))</f>
        <v>2</v>
      </c>
      <c r="AV171" s="415"/>
      <c r="AW171" s="415">
        <f>IF(AJ171&lt;0.8,1,IF(AJ171&gt;1.2,5,IF(AJ171&gt;1,4,IF(AJ171&gt;0.8,3,2))))</f>
        <v>1</v>
      </c>
      <c r="AX171" s="415"/>
      <c r="AY171" s="414"/>
      <c r="AZ171" s="414"/>
      <c r="BA171" s="414"/>
      <c r="BB171" s="414"/>
      <c r="BC171" s="274"/>
      <c r="BD171" s="274"/>
      <c r="BH171" s="123"/>
      <c r="BI171" s="111">
        <f t="shared" si="172"/>
        <v>0</v>
      </c>
      <c r="BJ171" s="57">
        <f>IF(Q98&lt;136,0,IF(LOOKUP(Q98,$CD$11:$CD$31,$CC$11:$CC$31)&gt;5,2,IF(LOOKUP(Q98,$CD$11:$CD$31,$CC$11:$CC$31)&gt;2,1,0)))</f>
        <v>0</v>
      </c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8"/>
    </row>
    <row r="172" spans="2:82" ht="7.5" customHeight="1" x14ac:dyDescent="0.35">
      <c r="L172" s="62"/>
      <c r="M172" s="62"/>
      <c r="N172" s="62"/>
      <c r="O172" s="62"/>
      <c r="P172" s="62"/>
      <c r="Q172" s="63"/>
      <c r="R172" s="63"/>
      <c r="S172" s="63"/>
      <c r="U172" s="65"/>
      <c r="V172" s="65"/>
      <c r="W172" s="66"/>
      <c r="X172" s="66"/>
      <c r="Y172" s="65"/>
      <c r="Z172" s="65"/>
      <c r="AA172" s="66"/>
      <c r="AB172" s="66"/>
      <c r="AD172" s="20"/>
      <c r="AE172" s="20"/>
      <c r="AN172" s="20"/>
      <c r="AO172" s="20"/>
      <c r="AP172" s="20"/>
      <c r="AQ172" s="20"/>
      <c r="AS172" s="20"/>
      <c r="AT172" s="20"/>
      <c r="AU172" s="20"/>
      <c r="AV172" s="20"/>
      <c r="BH172" s="64"/>
      <c r="BI172" s="112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</row>
    <row r="173" spans="2:82" ht="13.5" customHeight="1" x14ac:dyDescent="0.35">
      <c r="B173" s="422" t="s">
        <v>151</v>
      </c>
      <c r="C173" s="422"/>
      <c r="D173" s="422"/>
      <c r="E173" s="422"/>
      <c r="F173" s="422"/>
      <c r="G173" s="422"/>
      <c r="H173" s="422"/>
      <c r="I173" s="422"/>
      <c r="J173" s="422"/>
      <c r="L173" s="418">
        <f>IF(Principale!$E$98=Abilità!B173,2,IF(Principale!$Q$98=Abilità!B173,2,IF(Principale!$AC$98=Abilità!B173,1,IF(Principale!$AO$98=Abilità!B173,1,0))))</f>
        <v>0</v>
      </c>
      <c r="M173" s="419"/>
      <c r="N173" s="420" t="s">
        <v>623</v>
      </c>
      <c r="O173" s="420"/>
      <c r="P173" s="420"/>
      <c r="Q173" s="420"/>
      <c r="R173" s="420"/>
      <c r="S173" s="420"/>
      <c r="U173" s="65"/>
      <c r="V173" s="65"/>
      <c r="W173" s="66"/>
      <c r="X173" s="66"/>
      <c r="Y173" s="65"/>
      <c r="Z173" s="65"/>
      <c r="AA173" s="66"/>
      <c r="AB173" s="66"/>
      <c r="AD173" s="21"/>
      <c r="AE173" s="21"/>
      <c r="AF173" s="159"/>
      <c r="AG173" s="159"/>
      <c r="AH173" s="159"/>
      <c r="AI173" s="159"/>
      <c r="AJ173" s="159"/>
      <c r="AK173" s="159"/>
      <c r="AL173" s="159"/>
      <c r="AM173" s="159"/>
      <c r="AN173" s="21"/>
      <c r="AO173" s="21"/>
      <c r="AP173" s="21"/>
      <c r="AQ173" s="21"/>
      <c r="AS173" s="20"/>
      <c r="AT173" s="20"/>
      <c r="AU173" s="20"/>
      <c r="AV173" s="20"/>
      <c r="BH173" s="64"/>
      <c r="BI173" s="112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</row>
    <row r="174" spans="2:82" ht="15" customHeight="1" x14ac:dyDescent="0.35">
      <c r="B174" s="413" t="s">
        <v>154</v>
      </c>
      <c r="C174" s="413"/>
      <c r="D174" s="413"/>
      <c r="E174" s="413"/>
      <c r="F174" s="413"/>
      <c r="G174" s="413"/>
      <c r="H174" s="413"/>
      <c r="I174" s="413"/>
      <c r="J174" s="413"/>
      <c r="L174" s="401">
        <f>IF(Q174&lt;136,0+SUM(U174:AB174)+$L$173,LOOKUP(Q174,$CD$11:$CD$31,$CC$11:$CC$31)+SUM(U174:AB174)+$L$173)</f>
        <v>0</v>
      </c>
      <c r="M174" s="401"/>
      <c r="N174" s="402"/>
      <c r="O174" s="403"/>
      <c r="P174" s="403"/>
      <c r="Q174" s="404">
        <f>IF(AD174="",0,N174*AD174)</f>
        <v>0</v>
      </c>
      <c r="R174" s="404"/>
      <c r="S174" s="404"/>
      <c r="U174" s="349"/>
      <c r="V174" s="405"/>
      <c r="W174" s="406">
        <f>IF(Principale!$M$52&lt;6,-2,IF(Principale!$M$52&lt;10,-1,IF(Principale!$M$52&gt;15,2,IF(Principale!$M$52&gt;11,1,0))))</f>
        <v>0</v>
      </c>
      <c r="X174" s="407"/>
      <c r="Y174" s="406">
        <f t="shared" ref="Y174:Y177" si="173">BI174</f>
        <v>0</v>
      </c>
      <c r="Z174" s="407"/>
      <c r="AA174" s="406">
        <f>Principale!$V$71+Principale!$AI$63+Principale!$BP$32</f>
        <v>0</v>
      </c>
      <c r="AB174" s="407"/>
      <c r="AD174" s="408">
        <f t="shared" ref="AD174:AD177" si="174">IF(AF174=0,0,AF174*AH174*AJ174*AL174*AN174*AP174)</f>
        <v>0</v>
      </c>
      <c r="AE174" s="408"/>
      <c r="AF174" s="409"/>
      <c r="AG174" s="410"/>
      <c r="AH174" s="409"/>
      <c r="AI174" s="410"/>
      <c r="AJ174" s="409"/>
      <c r="AK174" s="410"/>
      <c r="AL174" s="409"/>
      <c r="AM174" s="410"/>
      <c r="AN174" s="412">
        <f>Principale!$BI$52</f>
        <v>1</v>
      </c>
      <c r="AO174" s="412"/>
      <c r="AP174" s="412">
        <f>IF(Principale!$BI$40&lt;1,Principale!$BI$40+0.1,IF(Principale!$BI$40&gt;1,Principale!$BI$40-0.1,Principale!$BI$40))</f>
        <v>1</v>
      </c>
      <c r="AQ174" s="412"/>
      <c r="AS174" s="411">
        <f>SUM(AU174:BB174)</f>
        <v>3</v>
      </c>
      <c r="AT174" s="411"/>
      <c r="AU174" s="415">
        <f>IF(Principale!$M$52&lt;9,1,IF(Principale!$M$52&gt;15,5,IF(Principale!$M$52&gt;12,4,IF(Principale!$M$52&gt;10,3,2))))</f>
        <v>2</v>
      </c>
      <c r="AV174" s="415"/>
      <c r="AW174" s="415">
        <f t="shared" ref="AW174" si="175">IF(AJ174&lt;0.8,1,IF(AJ174&gt;1.2,5,IF(AJ174&gt;1,4,IF(AJ174&gt;0.8,3,2))))</f>
        <v>1</v>
      </c>
      <c r="AX174" s="415"/>
      <c r="AY174" s="414"/>
      <c r="AZ174" s="414"/>
      <c r="BA174" s="414"/>
      <c r="BB174" s="414"/>
      <c r="BC174" s="274"/>
      <c r="BD174" s="274"/>
      <c r="BH174" s="64"/>
      <c r="BI174" s="111">
        <f>IF(SUM(BJ174:CA174)&gt;2,2,SUM(BJ174:CA174))</f>
        <v>0</v>
      </c>
      <c r="BJ174" s="57">
        <f>IF(Q99&lt;136,0,IF(LOOKUP(Q99,$CD$11:$CD$31,$CC$11:$CC$31)&gt;5,2,IF(LOOKUP(Q99,$CD$11:$CD$31,$CC$11:$CC$31)&gt;2,1,0)))</f>
        <v>0</v>
      </c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8"/>
    </row>
    <row r="175" spans="2:82" ht="15" customHeight="1" x14ac:dyDescent="0.35">
      <c r="B175" s="413" t="s">
        <v>367</v>
      </c>
      <c r="C175" s="413"/>
      <c r="D175" s="413"/>
      <c r="E175" s="413"/>
      <c r="F175" s="413"/>
      <c r="G175" s="413"/>
      <c r="H175" s="413"/>
      <c r="I175" s="413"/>
      <c r="J175" s="413"/>
      <c r="L175" s="401">
        <f t="shared" ref="L175:L178" si="176">IF(Q175&lt;136,0+SUM(U175:AB175)+$L$173,LOOKUP(Q175,$CD$11:$CD$31,$CC$11:$CC$31)+SUM(U175:AB175)+$L$173)</f>
        <v>0</v>
      </c>
      <c r="M175" s="401"/>
      <c r="N175" s="402"/>
      <c r="O175" s="403"/>
      <c r="P175" s="403"/>
      <c r="Q175" s="404">
        <f>IF(AD175="",0,N175*AD175)</f>
        <v>0</v>
      </c>
      <c r="R175" s="404"/>
      <c r="S175" s="404"/>
      <c r="U175" s="349"/>
      <c r="V175" s="405"/>
      <c r="W175" s="406">
        <f>IF(Principale!$M$52&lt;6,-2,IF(Principale!$M$52&lt;10,-1,IF(Principale!$M$52&gt;15,2,IF(Principale!$M$52&gt;11,1,0))))</f>
        <v>0</v>
      </c>
      <c r="X175" s="407"/>
      <c r="Y175" s="406">
        <f t="shared" ref="Y175" si="177">BI175</f>
        <v>0</v>
      </c>
      <c r="Z175" s="407"/>
      <c r="AA175" s="406">
        <f>Principale!$V$71+Principale!$AI$63+Principale!$BP$32</f>
        <v>0</v>
      </c>
      <c r="AB175" s="407"/>
      <c r="AD175" s="408">
        <f t="shared" ref="AD175" si="178">IF(AF175=0,0,AF175*AH175*AJ175*AL175*AN175*AP175)</f>
        <v>0</v>
      </c>
      <c r="AE175" s="408"/>
      <c r="AF175" s="421"/>
      <c r="AG175" s="421"/>
      <c r="AH175" s="421"/>
      <c r="AI175" s="421"/>
      <c r="AJ175" s="421"/>
      <c r="AK175" s="421"/>
      <c r="AL175" s="409"/>
      <c r="AM175" s="410"/>
      <c r="AN175" s="412">
        <f>Principale!$BI$52</f>
        <v>1</v>
      </c>
      <c r="AO175" s="412"/>
      <c r="AP175" s="412">
        <f>IF(Principale!$BI$40&lt;1,Principale!$BI$40+0.1,IF(Principale!$BI$40&gt;1,Principale!$BI$40-0.1,Principale!$BI$40))</f>
        <v>1</v>
      </c>
      <c r="AQ175" s="412"/>
      <c r="AS175" s="411">
        <f>SUM(AU175:BB175)</f>
        <v>3</v>
      </c>
      <c r="AT175" s="411"/>
      <c r="AU175" s="415">
        <f>IF(Principale!$M$52&lt;9,1,IF(Principale!$M$52&gt;15,5,IF(Principale!$M$52&gt;12,4,IF(Principale!$M$52&gt;10,3,2))))</f>
        <v>2</v>
      </c>
      <c r="AV175" s="415"/>
      <c r="AW175" s="415">
        <f t="shared" ref="AW175:AW178" si="179">IF(AJ175&lt;0.8,1,IF(AJ175&gt;1.2,5,IF(AJ175&gt;1,4,IF(AJ175&gt;0.8,3,2))))</f>
        <v>1</v>
      </c>
      <c r="AX175" s="415"/>
      <c r="AY175" s="414"/>
      <c r="AZ175" s="414"/>
      <c r="BA175" s="414"/>
      <c r="BB175" s="414"/>
      <c r="BC175" s="274"/>
      <c r="BD175" s="274"/>
      <c r="BH175" s="123"/>
      <c r="BI175" s="111">
        <f>IF(SUM(BJ175:CA175)&gt;2,2,SUM(BJ175:CA175))</f>
        <v>0</v>
      </c>
      <c r="BJ175" s="57">
        <f>IF(Q99&lt;136,0,IF(LOOKUP(Q99,$CD$11:$CD$31,$CC$11:$CC$31)&gt;5,2,IF(LOOKUP(Q99,$CD$11:$CD$31,$CC$11:$CC$31)&gt;2,1,0)))</f>
        <v>0</v>
      </c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8"/>
      <c r="CC175" s="120"/>
      <c r="CD175" s="120"/>
    </row>
    <row r="176" spans="2:82" ht="15" customHeight="1" x14ac:dyDescent="0.35">
      <c r="B176" s="413" t="s">
        <v>152</v>
      </c>
      <c r="C176" s="413"/>
      <c r="D176" s="413"/>
      <c r="E176" s="413"/>
      <c r="F176" s="413"/>
      <c r="G176" s="413"/>
      <c r="H176" s="413"/>
      <c r="I176" s="413"/>
      <c r="J176" s="413"/>
      <c r="L176" s="401">
        <f t="shared" si="176"/>
        <v>0</v>
      </c>
      <c r="M176" s="401"/>
      <c r="N176" s="402"/>
      <c r="O176" s="403"/>
      <c r="P176" s="403"/>
      <c r="Q176" s="404">
        <f>IF(AD176="",0,N176*AD176)</f>
        <v>0</v>
      </c>
      <c r="R176" s="404"/>
      <c r="S176" s="404"/>
      <c r="U176" s="349"/>
      <c r="V176" s="405"/>
      <c r="W176" s="406">
        <f>IF(Principale!$M$52&lt;6,-2,IF(Principale!$M$52&lt;10,-1,IF(Principale!$M$52&gt;15,2,IF(Principale!$M$52&gt;11,1,0))))</f>
        <v>0</v>
      </c>
      <c r="X176" s="407"/>
      <c r="Y176" s="406">
        <f>BI176</f>
        <v>0</v>
      </c>
      <c r="Z176" s="407"/>
      <c r="AA176" s="406">
        <f>Principale!$V$71+Principale!$AI$63+Principale!$BP$32</f>
        <v>0</v>
      </c>
      <c r="AB176" s="407"/>
      <c r="AD176" s="408">
        <f>IF(AF176=0,0,AF176*AH176*AJ176*AL176*AN176*AP176)</f>
        <v>0</v>
      </c>
      <c r="AE176" s="408"/>
      <c r="AF176" s="409"/>
      <c r="AG176" s="410"/>
      <c r="AH176" s="409"/>
      <c r="AI176" s="410"/>
      <c r="AJ176" s="409"/>
      <c r="AK176" s="410"/>
      <c r="AL176" s="409"/>
      <c r="AM176" s="410"/>
      <c r="AN176" s="412">
        <f>Principale!$BI$52</f>
        <v>1</v>
      </c>
      <c r="AO176" s="412"/>
      <c r="AP176" s="412">
        <f>IF(Principale!$BI$40&lt;1,Principale!$BI$40+0.1,IF(Principale!$BI$40&gt;1,Principale!$BI$40-0.1,Principale!$BI$40))</f>
        <v>1</v>
      </c>
      <c r="AQ176" s="412"/>
      <c r="AS176" s="411">
        <f>SUM(AU176:BB176)</f>
        <v>3</v>
      </c>
      <c r="AT176" s="411"/>
      <c r="AU176" s="415">
        <f>IF(Principale!$M$52&lt;9,1,IF(Principale!$M$52&gt;15,5,IF(Principale!$M$52&gt;12,4,IF(Principale!$M$52&gt;10,3,2))))</f>
        <v>2</v>
      </c>
      <c r="AV176" s="415"/>
      <c r="AW176" s="415">
        <f t="shared" si="179"/>
        <v>1</v>
      </c>
      <c r="AX176" s="415"/>
      <c r="AY176" s="414"/>
      <c r="AZ176" s="414"/>
      <c r="BA176" s="414"/>
      <c r="BB176" s="414"/>
      <c r="BC176" s="274"/>
      <c r="BD176" s="274"/>
      <c r="BH176" s="123"/>
      <c r="BI176" s="111">
        <f>IF(SUM(BJ176:CA176)&gt;2,2,SUM(BJ176:CA176))</f>
        <v>0</v>
      </c>
      <c r="BJ176" s="57">
        <f>IF(Q99&lt;136,0,IF(LOOKUP(Q99,$CD$11:$CD$31,$CC$11:$CC$31)&gt;5,2,IF(LOOKUP(Q99,$CD$11:$CD$31,$CC$11:$CC$31)&gt;2,1,0)))</f>
        <v>0</v>
      </c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8"/>
      <c r="CC176" s="120"/>
      <c r="CD176" s="120"/>
    </row>
    <row r="177" spans="2:82" ht="15" customHeight="1" x14ac:dyDescent="0.35">
      <c r="B177" s="413" t="s">
        <v>366</v>
      </c>
      <c r="C177" s="413"/>
      <c r="D177" s="413"/>
      <c r="E177" s="413"/>
      <c r="F177" s="413"/>
      <c r="G177" s="413"/>
      <c r="H177" s="413"/>
      <c r="I177" s="413"/>
      <c r="J177" s="413"/>
      <c r="L177" s="401">
        <f t="shared" si="176"/>
        <v>0</v>
      </c>
      <c r="M177" s="401"/>
      <c r="N177" s="402"/>
      <c r="O177" s="403"/>
      <c r="P177" s="403"/>
      <c r="Q177" s="404">
        <f>IF(AD177="",0,N177*AD177)</f>
        <v>0</v>
      </c>
      <c r="R177" s="404"/>
      <c r="S177" s="404"/>
      <c r="U177" s="349"/>
      <c r="V177" s="405"/>
      <c r="W177" s="406">
        <f>IF(Principale!$M$52&lt;6,-2,IF(Principale!$M$52&lt;10,-1,IF(Principale!$M$52&gt;15,2,IF(Principale!$M$52&gt;11,1,0))))</f>
        <v>0</v>
      </c>
      <c r="X177" s="407"/>
      <c r="Y177" s="406">
        <f t="shared" si="173"/>
        <v>0</v>
      </c>
      <c r="Z177" s="407"/>
      <c r="AA177" s="406">
        <f>Principale!$V$71+Principale!$AI$63+Principale!$BP$32</f>
        <v>0</v>
      </c>
      <c r="AB177" s="407"/>
      <c r="AD177" s="408">
        <f t="shared" si="174"/>
        <v>0</v>
      </c>
      <c r="AE177" s="408"/>
      <c r="AF177" s="421"/>
      <c r="AG177" s="421"/>
      <c r="AH177" s="421"/>
      <c r="AI177" s="421"/>
      <c r="AJ177" s="409"/>
      <c r="AK177" s="410"/>
      <c r="AL177" s="409"/>
      <c r="AM177" s="410"/>
      <c r="AN177" s="412">
        <f>Principale!$BI$52</f>
        <v>1</v>
      </c>
      <c r="AO177" s="412"/>
      <c r="AP177" s="412">
        <f>IF(Principale!$BI$40&lt;1,Principale!$BI$40+0.1,IF(Principale!$BI$40&gt;1,Principale!$BI$40-0.1,Principale!$BI$40))</f>
        <v>1</v>
      </c>
      <c r="AQ177" s="412"/>
      <c r="AS177" s="411">
        <f>SUM(AU177:BB177)</f>
        <v>3</v>
      </c>
      <c r="AT177" s="411"/>
      <c r="AU177" s="415">
        <f>IF(Principale!$M$52&lt;9,1,IF(Principale!$M$52&gt;15,5,IF(Principale!$M$52&gt;12,4,IF(Principale!$M$52&gt;10,3,2))))</f>
        <v>2</v>
      </c>
      <c r="AV177" s="415"/>
      <c r="AW177" s="415">
        <f t="shared" si="179"/>
        <v>1</v>
      </c>
      <c r="AX177" s="415"/>
      <c r="AY177" s="414"/>
      <c r="AZ177" s="414"/>
      <c r="BA177" s="414"/>
      <c r="BB177" s="414"/>
      <c r="BC177" s="274"/>
      <c r="BD177" s="274"/>
      <c r="BH177" s="115"/>
      <c r="BI177" s="111">
        <f>IF(SUM(BJ177:CA177)&gt;2,2,SUM(BJ177:CA177))</f>
        <v>0</v>
      </c>
      <c r="BJ177" s="57">
        <f>IF(Q99&lt;136,0,IF(LOOKUP(Q99,$CD$11:$CD$31,$CC$11:$CC$31)&gt;5,2,IF(LOOKUP(Q99,$CD$11:$CD$31,$CC$11:$CC$31)&gt;2,1,0)))</f>
        <v>0</v>
      </c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8"/>
      <c r="CC177" s="114"/>
      <c r="CD177" s="114"/>
    </row>
    <row r="178" spans="2:82" ht="15" customHeight="1" x14ac:dyDescent="0.35">
      <c r="B178" s="413" t="s">
        <v>153</v>
      </c>
      <c r="C178" s="413"/>
      <c r="D178" s="413"/>
      <c r="E178" s="413"/>
      <c r="F178" s="413"/>
      <c r="G178" s="413"/>
      <c r="H178" s="413"/>
      <c r="I178" s="413"/>
      <c r="J178" s="413"/>
      <c r="L178" s="401">
        <f t="shared" si="176"/>
        <v>0</v>
      </c>
      <c r="M178" s="401"/>
      <c r="N178" s="402"/>
      <c r="O178" s="403"/>
      <c r="P178" s="403"/>
      <c r="Q178" s="404">
        <f>IF(AD178="",0,N178*AD178)</f>
        <v>0</v>
      </c>
      <c r="R178" s="404"/>
      <c r="S178" s="404"/>
      <c r="U178" s="349"/>
      <c r="V178" s="405"/>
      <c r="W178" s="406">
        <f>IF(Principale!$M$52&lt;6,-2,IF(Principale!$M$52&lt;10,-1,IF(Principale!$M$52&gt;15,2,IF(Principale!$M$52&gt;11,1,0))))</f>
        <v>0</v>
      </c>
      <c r="X178" s="407"/>
      <c r="Y178" s="406">
        <f t="shared" ref="Y178" si="180">BI178</f>
        <v>0</v>
      </c>
      <c r="Z178" s="407"/>
      <c r="AA178" s="406">
        <f>Principale!$V$71+Principale!$AI$63+Principale!$BP$32</f>
        <v>0</v>
      </c>
      <c r="AB178" s="407"/>
      <c r="AD178" s="408">
        <f t="shared" ref="AD178" si="181">IF(AF178=0,0,AF178*AH178*AJ178*AL178*AN178*AP178)</f>
        <v>0</v>
      </c>
      <c r="AE178" s="408"/>
      <c r="AF178" s="409"/>
      <c r="AG178" s="410"/>
      <c r="AH178" s="409"/>
      <c r="AI178" s="410"/>
      <c r="AJ178" s="421"/>
      <c r="AK178" s="421"/>
      <c r="AL178" s="409"/>
      <c r="AM178" s="410"/>
      <c r="AN178" s="412">
        <f>Principale!$BI$52</f>
        <v>1</v>
      </c>
      <c r="AO178" s="412"/>
      <c r="AP178" s="412">
        <f>IF(Principale!$BI$40&lt;1,Principale!$BI$40+0.1,IF(Principale!$BI$40&gt;1,Principale!$BI$40-0.1,Principale!$BI$40))</f>
        <v>1</v>
      </c>
      <c r="AQ178" s="412"/>
      <c r="AS178" s="411">
        <f>SUM(AU178:BB178)</f>
        <v>3</v>
      </c>
      <c r="AT178" s="411"/>
      <c r="AU178" s="415">
        <f>IF(Principale!$M$52&lt;9,1,IF(Principale!$M$52&gt;15,5,IF(Principale!$M$52&gt;12,4,IF(Principale!$M$52&gt;10,3,2))))</f>
        <v>2</v>
      </c>
      <c r="AV178" s="415"/>
      <c r="AW178" s="415">
        <f t="shared" si="179"/>
        <v>1</v>
      </c>
      <c r="AX178" s="415"/>
      <c r="AY178" s="414"/>
      <c r="AZ178" s="414"/>
      <c r="BA178" s="414"/>
      <c r="BB178" s="414"/>
      <c r="BC178" s="274"/>
      <c r="BD178" s="274"/>
      <c r="BH178" s="123"/>
      <c r="BI178" s="111">
        <f>IF(SUM(BJ178:CA178)&gt;2,2,SUM(BJ178:CA178))</f>
        <v>0</v>
      </c>
      <c r="BJ178" s="57">
        <f>IF(Q99&lt;136,0,IF(LOOKUP(Q99,$CD$11:$CD$31,$CC$11:$CC$31)&gt;5,2,IF(LOOKUP(Q99,$CD$11:$CD$31,$CC$11:$CC$31)&gt;2,1,0)))</f>
        <v>0</v>
      </c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8"/>
      <c r="CC178" s="114"/>
      <c r="CD178" s="114"/>
    </row>
    <row r="179" spans="2:82" ht="7.5" customHeight="1" x14ac:dyDescent="0.35">
      <c r="L179" s="62"/>
      <c r="M179" s="62"/>
      <c r="N179" s="62"/>
      <c r="O179" s="62"/>
      <c r="P179" s="62"/>
      <c r="Q179" s="63"/>
      <c r="R179" s="63"/>
      <c r="S179" s="63"/>
      <c r="U179" s="65"/>
      <c r="V179" s="65"/>
      <c r="W179" s="66"/>
      <c r="X179" s="66"/>
      <c r="Y179" s="65"/>
      <c r="Z179" s="65"/>
      <c r="AA179" s="66"/>
      <c r="AB179" s="66"/>
      <c r="AD179" s="20"/>
      <c r="AE179" s="20"/>
      <c r="AN179" s="20"/>
      <c r="AO179" s="20"/>
      <c r="AP179" s="20"/>
      <c r="AQ179" s="20"/>
      <c r="AS179" s="20"/>
      <c r="AT179" s="20"/>
      <c r="AU179" s="20"/>
      <c r="AV179" s="20"/>
      <c r="BH179" s="64"/>
      <c r="BI179" s="112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</row>
    <row r="180" spans="2:82" ht="13.5" customHeight="1" x14ac:dyDescent="0.35">
      <c r="B180" s="422" t="s">
        <v>155</v>
      </c>
      <c r="C180" s="422"/>
      <c r="D180" s="422"/>
      <c r="E180" s="422"/>
      <c r="F180" s="422"/>
      <c r="G180" s="422"/>
      <c r="H180" s="422"/>
      <c r="I180" s="422"/>
      <c r="J180" s="422"/>
      <c r="L180" s="418">
        <f>IF(Principale!$E$98=Abilità!B180,2,IF(Principale!$Q$98=Abilità!B180,2,IF(Principale!$AC$98=Abilità!B180,1,IF(Principale!$AO$98=Abilità!B180,1,0))))</f>
        <v>0</v>
      </c>
      <c r="M180" s="419"/>
      <c r="N180" s="420" t="s">
        <v>623</v>
      </c>
      <c r="O180" s="420"/>
      <c r="P180" s="420"/>
      <c r="Q180" s="420"/>
      <c r="R180" s="420"/>
      <c r="S180" s="420"/>
      <c r="U180" s="65"/>
      <c r="V180" s="65"/>
      <c r="W180" s="66"/>
      <c r="X180" s="66"/>
      <c r="Y180" s="65"/>
      <c r="Z180" s="65"/>
      <c r="AA180" s="66"/>
      <c r="AB180" s="66"/>
      <c r="AD180" s="21"/>
      <c r="AE180" s="21"/>
      <c r="AF180" s="159"/>
      <c r="AG180" s="159"/>
      <c r="AH180" s="159"/>
      <c r="AI180" s="159"/>
      <c r="AJ180" s="159"/>
      <c r="AK180" s="159"/>
      <c r="AL180" s="159"/>
      <c r="AM180" s="159"/>
      <c r="AN180" s="21"/>
      <c r="AO180" s="21"/>
      <c r="AP180" s="21"/>
      <c r="AQ180" s="21"/>
      <c r="AS180" s="20"/>
      <c r="AT180" s="20"/>
      <c r="AU180" s="20"/>
      <c r="AV180" s="20"/>
      <c r="BH180" s="64"/>
      <c r="BI180" s="112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</row>
    <row r="181" spans="2:82" ht="15" customHeight="1" x14ac:dyDescent="0.35">
      <c r="B181" s="413" t="s">
        <v>157</v>
      </c>
      <c r="C181" s="413"/>
      <c r="D181" s="413"/>
      <c r="E181" s="413"/>
      <c r="F181" s="413"/>
      <c r="G181" s="413"/>
      <c r="H181" s="413"/>
      <c r="I181" s="413"/>
      <c r="J181" s="413"/>
      <c r="L181" s="401">
        <f>IF(Q181&lt;136,0+SUM(U181:AB181)+$L$180,LOOKUP(Q181,$CD$11:$CD$31,$CC$11:$CC$31)+SUM(U181:AB181)+$L$180)</f>
        <v>0</v>
      </c>
      <c r="M181" s="401"/>
      <c r="N181" s="402"/>
      <c r="O181" s="403"/>
      <c r="P181" s="403"/>
      <c r="Q181" s="404">
        <f>IF(AD181="",0,N181*AD181)</f>
        <v>0</v>
      </c>
      <c r="R181" s="404"/>
      <c r="S181" s="404"/>
      <c r="U181" s="349"/>
      <c r="V181" s="405"/>
      <c r="W181" s="406">
        <f>IF(Principale!$M$50&lt;6,-2,IF(Principale!$M$50&lt;10,-1,IF(Principale!$M$50&gt;15,2,IF(Principale!$M$50&gt;11,1,0))))</f>
        <v>0</v>
      </c>
      <c r="X181" s="407"/>
      <c r="Y181" s="406">
        <f>BI181</f>
        <v>0</v>
      </c>
      <c r="Z181" s="407"/>
      <c r="AA181" s="406">
        <f>Principale!$BP$32</f>
        <v>0</v>
      </c>
      <c r="AB181" s="407"/>
      <c r="AD181" s="408">
        <f>IF(AF181=0,0,AF181*AH181*AJ181*AL181*AN181*AP181)</f>
        <v>0</v>
      </c>
      <c r="AE181" s="408"/>
      <c r="AF181" s="409"/>
      <c r="AG181" s="410"/>
      <c r="AH181" s="409"/>
      <c r="AI181" s="410"/>
      <c r="AJ181" s="409"/>
      <c r="AK181" s="410"/>
      <c r="AL181" s="409"/>
      <c r="AM181" s="410"/>
      <c r="AN181" s="412">
        <f>Principale!$BI$50</f>
        <v>1</v>
      </c>
      <c r="AO181" s="412"/>
      <c r="AP181" s="412">
        <f>IF(Principale!$BI$42&lt;1,Principale!$BI$42+0.1,IF(Principale!$BI$42&gt;1,Principale!$BI$42-0.1,Principale!$BI$42))</f>
        <v>1</v>
      </c>
      <c r="AQ181" s="412"/>
      <c r="AS181" s="411">
        <f>SUM(AU181:BB181)</f>
        <v>3</v>
      </c>
      <c r="AT181" s="411"/>
      <c r="AU181" s="415">
        <f>IF(Principale!$M$50&lt;9,1,IF(Principale!$M$50&gt;15,5,IF(Principale!$M$50&gt;12,4,IF(Principale!$M$50&gt;10,3,2))))</f>
        <v>2</v>
      </c>
      <c r="AV181" s="415"/>
      <c r="AW181" s="415">
        <f>IF(AJ181&lt;0.8,1,IF(AJ181&gt;1.2,5,IF(AJ181&gt;1,4,IF(AJ181&gt;0.8,3,2))))</f>
        <v>1</v>
      </c>
      <c r="AX181" s="415"/>
      <c r="AY181" s="414"/>
      <c r="AZ181" s="414"/>
      <c r="BA181" s="414"/>
      <c r="BB181" s="414"/>
      <c r="BC181" s="274"/>
      <c r="BD181" s="274"/>
      <c r="BH181" s="64"/>
      <c r="BI181" s="111">
        <f>IF(SUM(BJ181:CA181)&gt;2,2,SUM(BJ181:CA181))</f>
        <v>0</v>
      </c>
      <c r="BJ181" s="57">
        <f>IF(Q100&lt;136,0,IF(LOOKUP(Q100,$CD$11:$CD$31,$CC$11:$CC$31)&gt;5,2,IF(LOOKUP(Q100,$CD$11:$CD$31,$CC$11:$CC$31)&gt;2,1,0)))</f>
        <v>0</v>
      </c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8"/>
    </row>
    <row r="182" spans="2:82" ht="15" customHeight="1" x14ac:dyDescent="0.35">
      <c r="B182" s="413" t="s">
        <v>156</v>
      </c>
      <c r="C182" s="413"/>
      <c r="D182" s="413"/>
      <c r="E182" s="413"/>
      <c r="F182" s="413"/>
      <c r="G182" s="413"/>
      <c r="H182" s="413"/>
      <c r="I182" s="413"/>
      <c r="J182" s="413"/>
      <c r="L182" s="401">
        <f t="shared" ref="L182:L185" si="182">IF(Q182&lt;136,0+SUM(U182:AB182)+$L$180,LOOKUP(Q182,$CD$11:$CD$31,$CC$11:$CC$31)+SUM(U182:AB182)+$L$180)</f>
        <v>0</v>
      </c>
      <c r="M182" s="401"/>
      <c r="N182" s="402"/>
      <c r="O182" s="403"/>
      <c r="P182" s="403"/>
      <c r="Q182" s="404">
        <f>IF(AD182="",0,N182*AD182)</f>
        <v>0</v>
      </c>
      <c r="R182" s="404"/>
      <c r="S182" s="404"/>
      <c r="U182" s="349"/>
      <c r="V182" s="405"/>
      <c r="W182" s="406">
        <f>IF(Principale!$M$50&lt;6,-2,IF(Principale!$M$50&lt;10,-1,IF(Principale!$M$50&gt;15,2,IF(Principale!$M$50&gt;11,1,0))))</f>
        <v>0</v>
      </c>
      <c r="X182" s="407"/>
      <c r="Y182" s="406">
        <f t="shared" ref="Y182:Y185" si="183">BI182</f>
        <v>0</v>
      </c>
      <c r="Z182" s="407"/>
      <c r="AA182" s="406">
        <f>Principale!$BP$32</f>
        <v>0</v>
      </c>
      <c r="AB182" s="407"/>
      <c r="AD182" s="408">
        <f t="shared" ref="AD182:AD185" si="184">IF(AF182=0,0,AF182*AH182*AJ182*AL182*AN182*AP182)</f>
        <v>0</v>
      </c>
      <c r="AE182" s="408"/>
      <c r="AF182" s="409"/>
      <c r="AG182" s="410"/>
      <c r="AH182" s="409"/>
      <c r="AI182" s="410"/>
      <c r="AJ182" s="409"/>
      <c r="AK182" s="410"/>
      <c r="AL182" s="409"/>
      <c r="AM182" s="410"/>
      <c r="AN182" s="412">
        <f>Principale!$BI$50</f>
        <v>1</v>
      </c>
      <c r="AO182" s="412"/>
      <c r="AP182" s="412">
        <f>IF(Principale!$BI$42&lt;1,Principale!$BI$42+0.1,IF(Principale!$BI$42&gt;1,Principale!$BI$42-0.1,Principale!$BI$42))</f>
        <v>1</v>
      </c>
      <c r="AQ182" s="412"/>
      <c r="AS182" s="411">
        <f>SUM(AU182:BB182)</f>
        <v>3</v>
      </c>
      <c r="AT182" s="411"/>
      <c r="AU182" s="415">
        <f>IF(Principale!$M$50&lt;9,1,IF(Principale!$M$50&gt;15,5,IF(Principale!$M$50&gt;12,4,IF(Principale!$M$50&gt;10,3,2))))</f>
        <v>2</v>
      </c>
      <c r="AV182" s="415"/>
      <c r="AW182" s="415">
        <f>IF(AJ182&lt;0.8,1,IF(AJ182&gt;1.2,5,IF(AJ182&gt;1,4,IF(AJ182&gt;0.8,3,2))))</f>
        <v>1</v>
      </c>
      <c r="AX182" s="415"/>
      <c r="AY182" s="414"/>
      <c r="AZ182" s="414"/>
      <c r="BA182" s="414"/>
      <c r="BB182" s="414"/>
      <c r="BC182" s="274"/>
      <c r="BD182" s="274"/>
      <c r="BH182" s="64"/>
      <c r="BI182" s="111">
        <f>IF(SUM(BJ182:CA182)&gt;2,2,SUM(BJ182:CA182))</f>
        <v>0</v>
      </c>
      <c r="BJ182" s="57">
        <f>IF(Q100&lt;136,0,IF(LOOKUP(Q100,$CD$11:$CD$31,$CC$11:$CC$31)&gt;5,2,IF(LOOKUP(Q100,$CD$11:$CD$31,$CC$11:$CC$31)&gt;2,1,0)))</f>
        <v>0</v>
      </c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8"/>
    </row>
    <row r="183" spans="2:82" ht="15" customHeight="1" x14ac:dyDescent="0.35">
      <c r="B183" s="413" t="s">
        <v>158</v>
      </c>
      <c r="C183" s="413"/>
      <c r="D183" s="413"/>
      <c r="E183" s="413"/>
      <c r="F183" s="413"/>
      <c r="G183" s="413"/>
      <c r="H183" s="413"/>
      <c r="I183" s="413"/>
      <c r="J183" s="413"/>
      <c r="L183" s="401">
        <f t="shared" si="182"/>
        <v>0</v>
      </c>
      <c r="M183" s="401"/>
      <c r="N183" s="402"/>
      <c r="O183" s="403"/>
      <c r="P183" s="403"/>
      <c r="Q183" s="404">
        <f>IF(AD183="",0,N183*AD183)</f>
        <v>0</v>
      </c>
      <c r="R183" s="404"/>
      <c r="S183" s="404"/>
      <c r="U183" s="349"/>
      <c r="V183" s="405"/>
      <c r="W183" s="406">
        <f>IF(Principale!$M$50&lt;6,-2,IF(Principale!$M$50&lt;10,-1,IF(Principale!$M$50&gt;15,2,IF(Principale!$M$50&gt;11,1,0))))</f>
        <v>0</v>
      </c>
      <c r="X183" s="407"/>
      <c r="Y183" s="406">
        <f t="shared" si="183"/>
        <v>0</v>
      </c>
      <c r="Z183" s="407"/>
      <c r="AA183" s="406">
        <f>Principale!$BP$32</f>
        <v>0</v>
      </c>
      <c r="AB183" s="407"/>
      <c r="AD183" s="408">
        <f t="shared" si="184"/>
        <v>0</v>
      </c>
      <c r="AE183" s="408"/>
      <c r="AF183" s="409"/>
      <c r="AG183" s="410"/>
      <c r="AH183" s="409"/>
      <c r="AI183" s="410"/>
      <c r="AJ183" s="409"/>
      <c r="AK183" s="410"/>
      <c r="AL183" s="409"/>
      <c r="AM183" s="410"/>
      <c r="AN183" s="412">
        <f>Principale!$BI$50</f>
        <v>1</v>
      </c>
      <c r="AO183" s="412"/>
      <c r="AP183" s="412">
        <f>IF(Principale!$BI$42&lt;1,Principale!$BI$42+0.1,IF(Principale!$BI$42&gt;1,Principale!$BI$42-0.1,Principale!$BI$42))</f>
        <v>1</v>
      </c>
      <c r="AQ183" s="412"/>
      <c r="AS183" s="411">
        <f>SUM(AU183:BB183)</f>
        <v>3</v>
      </c>
      <c r="AT183" s="411"/>
      <c r="AU183" s="415">
        <f>IF(Principale!$M$50&lt;9,1,IF(Principale!$M$50&gt;15,5,IF(Principale!$M$50&gt;12,4,IF(Principale!$M$50&gt;10,3,2))))</f>
        <v>2</v>
      </c>
      <c r="AV183" s="415"/>
      <c r="AW183" s="415">
        <f t="shared" ref="AW183" si="185">IF(AJ183&lt;0.8,1,IF(AJ183&gt;1.2,5,IF(AJ183&gt;1,4,IF(AJ183&gt;0.8,3,2))))</f>
        <v>1</v>
      </c>
      <c r="AX183" s="415"/>
      <c r="AY183" s="414"/>
      <c r="AZ183" s="414"/>
      <c r="BA183" s="414"/>
      <c r="BB183" s="414"/>
      <c r="BC183" s="274"/>
      <c r="BD183" s="274"/>
      <c r="BH183" s="64"/>
      <c r="BI183" s="111">
        <f>IF(SUM(BJ183:CA183)&gt;2,2,SUM(BJ183:CA183))</f>
        <v>0</v>
      </c>
      <c r="BJ183" s="57">
        <f>IF(Q100&lt;136,0,IF(LOOKUP(Q100,$CD$11:$CD$31,$CC$11:$CC$31)&gt;5,2,IF(LOOKUP(Q100,$CD$11:$CD$31,$CC$11:$CC$31)&gt;2,1,0)))</f>
        <v>0</v>
      </c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8"/>
      <c r="CC183" s="79"/>
      <c r="CD183" s="79"/>
    </row>
    <row r="184" spans="2:82" ht="15" customHeight="1" x14ac:dyDescent="0.35">
      <c r="B184" s="413" t="s">
        <v>264</v>
      </c>
      <c r="C184" s="413"/>
      <c r="D184" s="413"/>
      <c r="E184" s="413"/>
      <c r="F184" s="413"/>
      <c r="G184" s="413"/>
      <c r="H184" s="413"/>
      <c r="I184" s="413"/>
      <c r="J184" s="413"/>
      <c r="L184" s="401">
        <f t="shared" si="182"/>
        <v>0</v>
      </c>
      <c r="M184" s="401"/>
      <c r="N184" s="402"/>
      <c r="O184" s="403"/>
      <c r="P184" s="403"/>
      <c r="Q184" s="404">
        <f>IF(AD184="",0,N184*AD184)</f>
        <v>0</v>
      </c>
      <c r="R184" s="404"/>
      <c r="S184" s="404"/>
      <c r="U184" s="349"/>
      <c r="V184" s="405"/>
      <c r="W184" s="406">
        <f>IF(Principale!$M$50&lt;6,-2,IF(Principale!$M$50&lt;10,-1,IF(Principale!$M$50&gt;15,2,IF(Principale!$M$50&gt;11,1,0))))</f>
        <v>0</v>
      </c>
      <c r="X184" s="407"/>
      <c r="Y184" s="406">
        <f t="shared" si="183"/>
        <v>0</v>
      </c>
      <c r="Z184" s="407"/>
      <c r="AA184" s="406">
        <f>Principale!$BP$32</f>
        <v>0</v>
      </c>
      <c r="AB184" s="407"/>
      <c r="AD184" s="408">
        <f t="shared" si="184"/>
        <v>0</v>
      </c>
      <c r="AE184" s="408"/>
      <c r="AF184" s="409"/>
      <c r="AG184" s="410"/>
      <c r="AH184" s="409"/>
      <c r="AI184" s="410"/>
      <c r="AJ184" s="409"/>
      <c r="AK184" s="410"/>
      <c r="AL184" s="409"/>
      <c r="AM184" s="410"/>
      <c r="AN184" s="412">
        <f>Principale!$BI$50</f>
        <v>1</v>
      </c>
      <c r="AO184" s="412"/>
      <c r="AP184" s="412">
        <f>IF(Principale!$BI$42&lt;1,Principale!$BI$42+0.1,IF(Principale!$BI$42&gt;1,Principale!$BI$42-0.1,Principale!$BI$42))</f>
        <v>1</v>
      </c>
      <c r="AQ184" s="412"/>
      <c r="AS184" s="411">
        <f>SUM(AU184:BB184)</f>
        <v>3</v>
      </c>
      <c r="AT184" s="411"/>
      <c r="AU184" s="415">
        <f>IF(Principale!$M$50&lt;9,1,IF(Principale!$M$50&gt;15,5,IF(Principale!$M$50&gt;12,4,IF(Principale!$M$50&gt;10,3,2))))</f>
        <v>2</v>
      </c>
      <c r="AV184" s="415"/>
      <c r="AW184" s="415">
        <f t="shared" ref="AW184:AW185" si="186">IF(AJ184&lt;0.8,1,IF(AJ184&gt;1.2,5,IF(AJ184&gt;1,4,IF(AJ184&gt;0.8,3,2))))</f>
        <v>1</v>
      </c>
      <c r="AX184" s="415"/>
      <c r="AY184" s="414"/>
      <c r="AZ184" s="414"/>
      <c r="BA184" s="414"/>
      <c r="BB184" s="414"/>
      <c r="BC184" s="274"/>
      <c r="BD184" s="274"/>
      <c r="BH184" s="64"/>
      <c r="BI184" s="111">
        <f>IF(SUM(BJ184:CA184)&gt;2,2,SUM(BJ184:CA184))</f>
        <v>0</v>
      </c>
      <c r="BJ184" s="57">
        <f>IF(Q100&lt;136,0,IF(LOOKUP(Q100,$CD$11:$CD$31,$CC$11:$CC$31)&gt;5,2,IF(LOOKUP(Q100,$CD$11:$CD$31,$CC$11:$CC$31)&gt;2,1,0)))</f>
        <v>0</v>
      </c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8"/>
    </row>
    <row r="185" spans="2:82" ht="15" customHeight="1" x14ac:dyDescent="0.35">
      <c r="B185" s="413" t="s">
        <v>265</v>
      </c>
      <c r="C185" s="413"/>
      <c r="D185" s="413"/>
      <c r="E185" s="413"/>
      <c r="F185" s="413"/>
      <c r="G185" s="413"/>
      <c r="H185" s="413"/>
      <c r="I185" s="413"/>
      <c r="J185" s="413"/>
      <c r="L185" s="401">
        <f t="shared" si="182"/>
        <v>0</v>
      </c>
      <c r="M185" s="401"/>
      <c r="N185" s="402"/>
      <c r="O185" s="403"/>
      <c r="P185" s="403"/>
      <c r="Q185" s="404">
        <f>IF(AD185="",0,N185*AD185)</f>
        <v>0</v>
      </c>
      <c r="R185" s="404"/>
      <c r="S185" s="404"/>
      <c r="U185" s="349"/>
      <c r="V185" s="405"/>
      <c r="W185" s="406">
        <f>IF(Principale!$M$50&lt;6,-2,IF(Principale!$M$50&lt;10,-1,IF(Principale!$M$50&gt;15,2,IF(Principale!$M$50&gt;11,1,0))))</f>
        <v>0</v>
      </c>
      <c r="X185" s="407"/>
      <c r="Y185" s="406">
        <f t="shared" si="183"/>
        <v>0</v>
      </c>
      <c r="Z185" s="407"/>
      <c r="AA185" s="406">
        <f>Principale!$BP$32</f>
        <v>0</v>
      </c>
      <c r="AB185" s="407"/>
      <c r="AD185" s="408">
        <f t="shared" si="184"/>
        <v>0</v>
      </c>
      <c r="AE185" s="408"/>
      <c r="AF185" s="409"/>
      <c r="AG185" s="410"/>
      <c r="AH185" s="409"/>
      <c r="AI185" s="410"/>
      <c r="AJ185" s="409"/>
      <c r="AK185" s="410"/>
      <c r="AL185" s="409"/>
      <c r="AM185" s="410"/>
      <c r="AN185" s="412">
        <f>Principale!$BI$50</f>
        <v>1</v>
      </c>
      <c r="AO185" s="412"/>
      <c r="AP185" s="412">
        <f>IF(Principale!$BI$42&lt;1,Principale!$BI$42+0.1,IF(Principale!$BI$42&gt;1,Principale!$BI$42-0.1,Principale!$BI$42))</f>
        <v>1</v>
      </c>
      <c r="AQ185" s="412"/>
      <c r="AS185" s="411">
        <f>SUM(AU185:BB185)</f>
        <v>3</v>
      </c>
      <c r="AT185" s="411"/>
      <c r="AU185" s="415">
        <f>IF(Principale!$M$50&lt;9,1,IF(Principale!$M$50&gt;15,5,IF(Principale!$M$50&gt;12,4,IF(Principale!$M$50&gt;10,3,2))))</f>
        <v>2</v>
      </c>
      <c r="AV185" s="415"/>
      <c r="AW185" s="415">
        <f t="shared" si="186"/>
        <v>1</v>
      </c>
      <c r="AX185" s="415"/>
      <c r="AY185" s="414"/>
      <c r="AZ185" s="414"/>
      <c r="BA185" s="414"/>
      <c r="BB185" s="414"/>
      <c r="BC185" s="274"/>
      <c r="BD185" s="274"/>
      <c r="BH185" s="64"/>
      <c r="BI185" s="111">
        <f>IF(SUM(BJ185:CA185)&gt;2,2,SUM(BJ185:CA185))</f>
        <v>0</v>
      </c>
      <c r="BJ185" s="57">
        <f>IF(Q100&lt;136,0,IF(LOOKUP(Q100,$CD$11:$CD$31,$CC$11:$CC$31)&gt;5,2,IF(LOOKUP(Q100,$CD$11:$CD$31,$CC$11:$CC$31)&gt;2,1,0)))</f>
        <v>0</v>
      </c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8"/>
    </row>
    <row r="186" spans="2:82" ht="7.5" customHeight="1" x14ac:dyDescent="0.35">
      <c r="L186" s="62"/>
      <c r="M186" s="62"/>
      <c r="N186" s="62"/>
      <c r="O186" s="62"/>
      <c r="P186" s="62"/>
      <c r="Q186" s="63"/>
      <c r="R186" s="63"/>
      <c r="S186" s="63"/>
      <c r="U186" s="65"/>
      <c r="V186" s="65"/>
      <c r="W186" s="66"/>
      <c r="X186" s="66"/>
      <c r="Y186" s="65"/>
      <c r="Z186" s="65"/>
      <c r="AA186" s="66"/>
      <c r="AB186" s="66"/>
      <c r="AD186" s="20"/>
      <c r="AE186" s="20"/>
      <c r="AN186" s="20"/>
      <c r="AO186" s="20"/>
      <c r="AP186" s="20"/>
      <c r="AQ186" s="20"/>
      <c r="AS186" s="20"/>
      <c r="AT186" s="20"/>
      <c r="AU186" s="20"/>
      <c r="AV186" s="20"/>
      <c r="BH186" s="64"/>
      <c r="BI186" s="112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</row>
    <row r="187" spans="2:82" ht="13.5" customHeight="1" x14ac:dyDescent="0.35">
      <c r="B187" s="422" t="s">
        <v>159</v>
      </c>
      <c r="C187" s="422"/>
      <c r="D187" s="422"/>
      <c r="E187" s="422"/>
      <c r="F187" s="422"/>
      <c r="G187" s="422"/>
      <c r="H187" s="422"/>
      <c r="I187" s="422"/>
      <c r="J187" s="422"/>
      <c r="L187" s="418">
        <f>IF(Principale!$E$98=Abilità!B187,2,IF(Principale!$Q$98=Abilità!B187,2,IF(Principale!$AC$98=Abilità!B187,1,IF(Principale!$AO$98=Abilità!B187,1,0))))</f>
        <v>0</v>
      </c>
      <c r="M187" s="419"/>
      <c r="N187" s="420" t="s">
        <v>623</v>
      </c>
      <c r="O187" s="420"/>
      <c r="P187" s="420"/>
      <c r="Q187" s="420"/>
      <c r="R187" s="420"/>
      <c r="S187" s="420"/>
      <c r="U187" s="65"/>
      <c r="V187" s="65"/>
      <c r="W187" s="66"/>
      <c r="X187" s="66"/>
      <c r="Y187" s="65"/>
      <c r="Z187" s="65"/>
      <c r="AA187" s="66"/>
      <c r="AB187" s="66"/>
      <c r="AD187" s="21"/>
      <c r="AE187" s="21"/>
      <c r="AF187" s="159"/>
      <c r="AG187" s="159"/>
      <c r="AH187" s="159"/>
      <c r="AI187" s="159"/>
      <c r="AJ187" s="159"/>
      <c r="AK187" s="159"/>
      <c r="AL187" s="159"/>
      <c r="AM187" s="159"/>
      <c r="AN187" s="21"/>
      <c r="AO187" s="21"/>
      <c r="AP187" s="21"/>
      <c r="AQ187" s="21"/>
      <c r="AS187" s="20"/>
      <c r="AT187" s="20"/>
      <c r="AU187" s="20"/>
      <c r="AV187" s="20"/>
      <c r="BH187" s="64"/>
      <c r="BI187" s="112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</row>
    <row r="188" spans="2:82" ht="15" customHeight="1" x14ac:dyDescent="0.35">
      <c r="B188" s="413" t="s">
        <v>160</v>
      </c>
      <c r="C188" s="413"/>
      <c r="D188" s="413"/>
      <c r="E188" s="413"/>
      <c r="F188" s="413"/>
      <c r="G188" s="413"/>
      <c r="H188" s="413"/>
      <c r="I188" s="413"/>
      <c r="J188" s="413"/>
      <c r="L188" s="401">
        <f>IF(Q188&lt;136,0+SUM(U188:AB188)+$L$187,LOOKUP(Q188,$CD$11:$CD$31,$CC$11:$CC$31)+SUM(U188:AB188)+$L$187)</f>
        <v>0</v>
      </c>
      <c r="M188" s="401"/>
      <c r="N188" s="402"/>
      <c r="O188" s="403"/>
      <c r="P188" s="403"/>
      <c r="Q188" s="404">
        <f t="shared" ref="Q188:Q200" si="187">IF(AD188="",0,N188*AD188)</f>
        <v>0</v>
      </c>
      <c r="R188" s="404"/>
      <c r="S188" s="404"/>
      <c r="U188" s="349"/>
      <c r="V188" s="405"/>
      <c r="W188" s="406">
        <f>IF(Principale!$M$44&lt;6,-2,IF(Principale!$M$44&lt;10,-1,IF(Principale!$M$44&gt;15,2,IF(Principale!$M$44&gt;11,1,0))))</f>
        <v>0</v>
      </c>
      <c r="X188" s="407"/>
      <c r="Y188" s="349"/>
      <c r="Z188" s="405"/>
      <c r="AA188" s="406">
        <f>Principale!$BP$32</f>
        <v>0</v>
      </c>
      <c r="AB188" s="407"/>
      <c r="AD188" s="408">
        <f>IF(AF188=0,0,AF188*AH188*AJ188*AL188*AN188*AP188)</f>
        <v>0</v>
      </c>
      <c r="AE188" s="408"/>
      <c r="AF188" s="409"/>
      <c r="AG188" s="410"/>
      <c r="AH188" s="409"/>
      <c r="AI188" s="410"/>
      <c r="AJ188" s="409"/>
      <c r="AK188" s="410"/>
      <c r="AL188" s="409"/>
      <c r="AM188" s="410"/>
      <c r="AN188" s="412">
        <f>Principale!$BI$44</f>
        <v>1</v>
      </c>
      <c r="AO188" s="412"/>
      <c r="AP188" s="412">
        <f>IF(Principale!$BI$40&lt;1,Principale!$BI$40+0.1,IF(Principale!$BI$40&gt;1,Principale!$BI$40-0.1,Principale!$BI$40))</f>
        <v>1</v>
      </c>
      <c r="AQ188" s="412"/>
      <c r="AS188" s="411">
        <f t="shared" ref="AS188:AS200" si="188">SUM(AU188:BB188)</f>
        <v>3</v>
      </c>
      <c r="AT188" s="411"/>
      <c r="AU188" s="415">
        <f>IF(Principale!$M$44&lt;9,1,IF(Principale!$M$44&gt;15,5,IF(Principale!$M$44&gt;12,4,IF(Principale!$M$44&gt;10,3,2))))</f>
        <v>2</v>
      </c>
      <c r="AV188" s="415"/>
      <c r="AW188" s="415">
        <f>IF(AJ188&lt;0.8,1,IF(AJ188&gt;1.2,5,IF(AJ188&gt;1,4,IF(AJ188&gt;0.8,3,2))))</f>
        <v>1</v>
      </c>
      <c r="AX188" s="415"/>
      <c r="AY188" s="414"/>
      <c r="AZ188" s="414"/>
      <c r="BA188" s="414"/>
      <c r="BB188" s="414"/>
      <c r="BC188" s="274"/>
      <c r="BD188" s="274"/>
      <c r="BH188" s="64"/>
      <c r="BI188" s="111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8"/>
    </row>
    <row r="189" spans="2:82" ht="15" customHeight="1" x14ac:dyDescent="0.35">
      <c r="B189" s="413" t="s">
        <v>423</v>
      </c>
      <c r="C189" s="413"/>
      <c r="D189" s="413"/>
      <c r="E189" s="413"/>
      <c r="F189" s="413"/>
      <c r="G189" s="413"/>
      <c r="H189" s="413"/>
      <c r="I189" s="413"/>
      <c r="J189" s="413"/>
      <c r="L189" s="401">
        <f t="shared" ref="L189:L200" si="189">IF(Q189&lt;136,0+SUM(U189:AB189)+$L$187,LOOKUP(Q189,$CD$11:$CD$31,$CC$11:$CC$31)+SUM(U189:AB189)+$L$187)</f>
        <v>0</v>
      </c>
      <c r="M189" s="401"/>
      <c r="N189" s="402"/>
      <c r="O189" s="403"/>
      <c r="P189" s="403"/>
      <c r="Q189" s="404">
        <f t="shared" si="187"/>
        <v>0</v>
      </c>
      <c r="R189" s="404"/>
      <c r="S189" s="404"/>
      <c r="U189" s="349"/>
      <c r="V189" s="405"/>
      <c r="W189" s="406">
        <f>IF(Principale!$M$40&lt;6,-2,IF(Principale!$M$40&lt;10,-1,IF(Principale!$M$40&gt;15,2,IF(Principale!$M$40&gt;11,1,0))))</f>
        <v>0</v>
      </c>
      <c r="X189" s="407"/>
      <c r="Y189" s="349">
        <f>BI189</f>
        <v>0</v>
      </c>
      <c r="Z189" s="405"/>
      <c r="AA189" s="406">
        <f>Principale!$BP$32</f>
        <v>0</v>
      </c>
      <c r="AB189" s="407"/>
      <c r="AD189" s="408">
        <f t="shared" ref="AD189" si="190">IF(AF189=0,0,AF189*AH189*AJ189*AL189*AN189*AP189)</f>
        <v>0</v>
      </c>
      <c r="AE189" s="408"/>
      <c r="AF189" s="409"/>
      <c r="AG189" s="410"/>
      <c r="AH189" s="409"/>
      <c r="AI189" s="410"/>
      <c r="AJ189" s="409"/>
      <c r="AK189" s="410"/>
      <c r="AL189" s="409"/>
      <c r="AM189" s="410"/>
      <c r="AN189" s="412">
        <f>Principale!$BI$40</f>
        <v>1</v>
      </c>
      <c r="AO189" s="412"/>
      <c r="AP189" s="412">
        <f>IF(Principale!$BI$38&lt;1,Principale!$BI$38+0.1,IF(Principale!$BI$38&gt;1,Principale!$BI$38-0.1,Principale!$BI$38))</f>
        <v>1</v>
      </c>
      <c r="AQ189" s="412"/>
      <c r="AS189" s="411">
        <f t="shared" si="188"/>
        <v>3</v>
      </c>
      <c r="AT189" s="411"/>
      <c r="AU189" s="415">
        <f>IF(Principale!$M$40&lt;9,1,IF(Principale!$M$40&gt;15,5,IF(Principale!$M$40&gt;12,4,IF(Principale!$M$40&gt;10,3,2))))</f>
        <v>2</v>
      </c>
      <c r="AV189" s="415"/>
      <c r="AW189" s="415">
        <f t="shared" ref="AW189" si="191">IF(AJ189&lt;0.8,1,IF(AJ189&gt;1.2,5,IF(AJ189&gt;1,4,IF(AJ189&gt;0.8,3,2))))</f>
        <v>1</v>
      </c>
      <c r="AX189" s="415"/>
      <c r="AY189" s="414"/>
      <c r="AZ189" s="414"/>
      <c r="BA189" s="414"/>
      <c r="BB189" s="414"/>
      <c r="BC189" s="274"/>
      <c r="BD189" s="274"/>
      <c r="BH189" s="138"/>
      <c r="BI189" s="136">
        <f>IF(SUM(BJ189:CA189)&gt;2,2,SUM(BJ189:CA189))</f>
        <v>0</v>
      </c>
      <c r="BJ189" s="57">
        <f>IF(Q108&lt;136,0,IF(LOOKUP(Q108,$CD$11:$CD$31,$CC$11:$CC$31)&gt;5,2,IF(LOOKUP(Q108,$CD$11:$CD$31,$CC$11:$CC$31)&gt;2,1,0)))</f>
        <v>0</v>
      </c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8"/>
      <c r="CC189" s="137"/>
      <c r="CD189" s="137"/>
    </row>
    <row r="190" spans="2:82" ht="15" customHeight="1" x14ac:dyDescent="0.35">
      <c r="B190" s="413" t="s">
        <v>161</v>
      </c>
      <c r="C190" s="413"/>
      <c r="D190" s="413"/>
      <c r="E190" s="413"/>
      <c r="F190" s="413"/>
      <c r="G190" s="413"/>
      <c r="H190" s="413"/>
      <c r="I190" s="413"/>
      <c r="J190" s="413"/>
      <c r="L190" s="401">
        <f t="shared" si="189"/>
        <v>0</v>
      </c>
      <c r="M190" s="401"/>
      <c r="N190" s="402"/>
      <c r="O190" s="403"/>
      <c r="P190" s="403"/>
      <c r="Q190" s="404">
        <f t="shared" si="187"/>
        <v>0</v>
      </c>
      <c r="R190" s="404"/>
      <c r="S190" s="404"/>
      <c r="U190" s="349"/>
      <c r="V190" s="405"/>
      <c r="W190" s="406">
        <f>IF(Principale!$M$34&lt;6,-2,IF(Principale!$M$34&lt;10,-1,IF(Principale!$M$34&gt;15,2,IF(Principale!$M$34&gt;11,1,0))))</f>
        <v>0</v>
      </c>
      <c r="X190" s="407"/>
      <c r="Y190" s="406">
        <f>BI190</f>
        <v>0</v>
      </c>
      <c r="Z190" s="407"/>
      <c r="AA190" s="406">
        <f>Principale!$S$71+Equipaggiamento!$AQ$3+Principale!$BP$32</f>
        <v>0</v>
      </c>
      <c r="AB190" s="407"/>
      <c r="AD190" s="408">
        <f t="shared" ref="AD190:AD200" si="192">IF(AF190=0,0,AF190*AH190*AJ190*AL190*AN190*AP190)</f>
        <v>0</v>
      </c>
      <c r="AE190" s="408"/>
      <c r="AF190" s="409"/>
      <c r="AG190" s="410"/>
      <c r="AH190" s="409"/>
      <c r="AI190" s="410"/>
      <c r="AJ190" s="409"/>
      <c r="AK190" s="410"/>
      <c r="AL190" s="409"/>
      <c r="AM190" s="410"/>
      <c r="AN190" s="412">
        <f>Principale!$BI$34</f>
        <v>1</v>
      </c>
      <c r="AO190" s="412"/>
      <c r="AP190" s="412">
        <f>IF(Principale!$BI$36&lt;1,Principale!$BI$36+0.1,IF(Principale!$BI$36&gt;1,Principale!$BI$36-0.1,Principale!$BI$36))</f>
        <v>1</v>
      </c>
      <c r="AQ190" s="412"/>
      <c r="AS190" s="411">
        <f t="shared" si="188"/>
        <v>3</v>
      </c>
      <c r="AT190" s="411"/>
      <c r="AU190" s="415">
        <f>IF(Principale!$M$34&lt;9,1,IF(Principale!$M$34&gt;15,5,IF(Principale!$M$34&gt;12,4,IF(Principale!$M$34&gt;10,3,2))))</f>
        <v>2</v>
      </c>
      <c r="AV190" s="415"/>
      <c r="AW190" s="415">
        <f t="shared" ref="AW190:AW191" si="193">IF(AJ190&lt;0.8,1,IF(AJ190&gt;1.2,5,IF(AJ190&gt;1,4,IF(AJ190&gt;0.8,3,2))))</f>
        <v>1</v>
      </c>
      <c r="AX190" s="415"/>
      <c r="AY190" s="414"/>
      <c r="AZ190" s="414"/>
      <c r="BA190" s="414"/>
      <c r="BB190" s="414"/>
      <c r="BC190" s="274"/>
      <c r="BD190" s="274"/>
      <c r="BH190" s="64"/>
      <c r="BI190" s="111">
        <f>IF(SUM(BJ190:CA190)&gt;2,2,SUM(BJ190:CA190))</f>
        <v>0</v>
      </c>
      <c r="BJ190" s="57">
        <f>IF(Q188&lt;136,0,IF(LOOKUP(Q188,$CD$11:$CD$31,$CC$11:$CC$31)&gt;5,2,IF(LOOKUP(Q188,$CD$11:$CD$31,$CC$11:$CC$31)&gt;2,1,0)))</f>
        <v>0</v>
      </c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8"/>
    </row>
    <row r="191" spans="2:82" ht="15" customHeight="1" x14ac:dyDescent="0.35">
      <c r="B191" s="413" t="s">
        <v>162</v>
      </c>
      <c r="C191" s="413"/>
      <c r="D191" s="413"/>
      <c r="E191" s="413"/>
      <c r="F191" s="413"/>
      <c r="G191" s="413"/>
      <c r="H191" s="413"/>
      <c r="I191" s="413"/>
      <c r="J191" s="413"/>
      <c r="L191" s="401">
        <f t="shared" si="189"/>
        <v>0</v>
      </c>
      <c r="M191" s="401"/>
      <c r="N191" s="402"/>
      <c r="O191" s="403"/>
      <c r="P191" s="403"/>
      <c r="Q191" s="404">
        <f t="shared" si="187"/>
        <v>0</v>
      </c>
      <c r="R191" s="404"/>
      <c r="S191" s="404"/>
      <c r="U191" s="349"/>
      <c r="V191" s="405"/>
      <c r="W191" s="406">
        <f>IF(Principale!$M$40&lt;6,-2,IF(Principale!$M$40&lt;10,-1,IF(Principale!$M$40&gt;15,2,IF(Principale!$M$40&gt;11,1,0))))</f>
        <v>0</v>
      </c>
      <c r="X191" s="407"/>
      <c r="Y191" s="406">
        <f>BI191</f>
        <v>0</v>
      </c>
      <c r="Z191" s="407"/>
      <c r="AA191" s="406">
        <f>Principale!$S$71+Equipaggiamento!$AQ$3+Principale!$BP$32</f>
        <v>0</v>
      </c>
      <c r="AB191" s="407"/>
      <c r="AD191" s="408">
        <f t="shared" si="192"/>
        <v>0</v>
      </c>
      <c r="AE191" s="408"/>
      <c r="AF191" s="409"/>
      <c r="AG191" s="410"/>
      <c r="AH191" s="409"/>
      <c r="AI191" s="410"/>
      <c r="AJ191" s="409"/>
      <c r="AK191" s="410"/>
      <c r="AL191" s="409"/>
      <c r="AM191" s="410"/>
      <c r="AN191" s="412">
        <f>Principale!$BI$40</f>
        <v>1</v>
      </c>
      <c r="AO191" s="412"/>
      <c r="AP191" s="412">
        <f>IF(Principale!$BI$38&lt;1,Principale!$BI$38+0.1,IF(Principale!$BI$38&gt;1,Principale!$BI$38-0.1,Principale!$BI$38))</f>
        <v>1</v>
      </c>
      <c r="AQ191" s="412"/>
      <c r="AS191" s="411">
        <f t="shared" si="188"/>
        <v>3</v>
      </c>
      <c r="AT191" s="411"/>
      <c r="AU191" s="415">
        <f>IF(Principale!$M$40&lt;9,1,IF(Principale!$M$40&gt;15,5,IF(Principale!$M$40&gt;12,4,IF(Principale!$M$40&gt;10,3,2))))</f>
        <v>2</v>
      </c>
      <c r="AV191" s="415"/>
      <c r="AW191" s="415">
        <f t="shared" si="193"/>
        <v>1</v>
      </c>
      <c r="AX191" s="415"/>
      <c r="AY191" s="414"/>
      <c r="AZ191" s="414"/>
      <c r="BA191" s="414"/>
      <c r="BB191" s="414"/>
      <c r="BC191" s="274"/>
      <c r="BD191" s="274"/>
      <c r="BH191" s="64"/>
      <c r="BI191" s="111">
        <f t="shared" ref="BI191:BI193" si="194">IF(SUM(BJ191:CA191)&gt;2,2,SUM(BJ191:CA191))</f>
        <v>0</v>
      </c>
      <c r="BJ191" s="57">
        <f>IF(Q193&lt;136,0,IF(LOOKUP(Q193,$CD$11:$CD$31,$CC$11:$CC$31)&gt;5,2,IF(LOOKUP(Q193,$CD$11:$CD$31,$CC$11:$CC$31)&gt;2,1,0)))</f>
        <v>0</v>
      </c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8"/>
    </row>
    <row r="192" spans="2:82" ht="15" customHeight="1" x14ac:dyDescent="0.35">
      <c r="B192" s="413" t="s">
        <v>165</v>
      </c>
      <c r="C192" s="413"/>
      <c r="D192" s="413"/>
      <c r="E192" s="413"/>
      <c r="F192" s="413"/>
      <c r="G192" s="413"/>
      <c r="H192" s="413"/>
      <c r="I192" s="413"/>
      <c r="J192" s="413"/>
      <c r="L192" s="401">
        <f t="shared" si="189"/>
        <v>0</v>
      </c>
      <c r="M192" s="401"/>
      <c r="N192" s="402"/>
      <c r="O192" s="403"/>
      <c r="P192" s="403"/>
      <c r="Q192" s="404">
        <f t="shared" ref="Q192" si="195">IF(AD192="",0,N192*AD192)</f>
        <v>0</v>
      </c>
      <c r="R192" s="404"/>
      <c r="S192" s="404"/>
      <c r="U192" s="349"/>
      <c r="V192" s="405"/>
      <c r="W192" s="406">
        <f>IF(Principale!$M$38&lt;6,-2,IF(Principale!$M$38&lt;10,-1,IF(Principale!$M$38&gt;15,2,IF(Principale!$M$38&gt;11,1,0))))</f>
        <v>0</v>
      </c>
      <c r="X192" s="407"/>
      <c r="Y192" s="349"/>
      <c r="Z192" s="405"/>
      <c r="AA192" s="406">
        <f>Principale!$S$71+Equipaggiamento!$AQ$3+Principale!$BP$32</f>
        <v>0</v>
      </c>
      <c r="AB192" s="407"/>
      <c r="AD192" s="408">
        <f t="shared" ref="AD192" si="196">IF(AF192=0,0,AF192*AH192*AJ192*AL192*AN192*AP192)</f>
        <v>0</v>
      </c>
      <c r="AE192" s="408"/>
      <c r="AF192" s="409"/>
      <c r="AG192" s="410"/>
      <c r="AH192" s="409"/>
      <c r="AI192" s="410"/>
      <c r="AJ192" s="409"/>
      <c r="AK192" s="410"/>
      <c r="AL192" s="409"/>
      <c r="AM192" s="410"/>
      <c r="AN192" s="412">
        <f>Principale!$BI$38</f>
        <v>1</v>
      </c>
      <c r="AO192" s="412"/>
      <c r="AP192" s="412">
        <f>IF(Principale!$BI$44&lt;1,Principale!$BI$44+0.1,IF(Principale!$BI$44&gt;1,Principale!$BI$44-0.1,Principale!$BI$44))</f>
        <v>1</v>
      </c>
      <c r="AQ192" s="412"/>
      <c r="AS192" s="411">
        <f t="shared" ref="AS192" si="197">SUM(AU192:BB192)</f>
        <v>3</v>
      </c>
      <c r="AT192" s="411"/>
      <c r="AU192" s="415">
        <f>IF(Principale!$M$38&lt;9,1,IF(Principale!$M$38&gt;15,5,IF(Principale!$M$38&gt;12,4,IF(Principale!$M$38&gt;10,3,2))))</f>
        <v>2</v>
      </c>
      <c r="AV192" s="415"/>
      <c r="AW192" s="415">
        <f>IF(AJ192&lt;0.8,1,IF(AJ192&gt;1.2,5,IF(AJ192&gt;1,4,IF(AJ192&gt;0.8,3,2))))</f>
        <v>1</v>
      </c>
      <c r="AX192" s="415"/>
      <c r="AY192" s="414"/>
      <c r="AZ192" s="414"/>
      <c r="BA192" s="414"/>
      <c r="BB192" s="414"/>
      <c r="BC192" s="274"/>
      <c r="BD192" s="274"/>
      <c r="BH192" s="123"/>
      <c r="BI192" s="111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8"/>
      <c r="CC192" s="120"/>
      <c r="CD192" s="120"/>
    </row>
    <row r="193" spans="2:82" ht="15" customHeight="1" x14ac:dyDescent="0.35">
      <c r="B193" s="413" t="s">
        <v>163</v>
      </c>
      <c r="C193" s="413"/>
      <c r="D193" s="413"/>
      <c r="E193" s="413"/>
      <c r="F193" s="413"/>
      <c r="G193" s="413"/>
      <c r="H193" s="413"/>
      <c r="I193" s="413"/>
      <c r="J193" s="413"/>
      <c r="L193" s="401">
        <f t="shared" si="189"/>
        <v>0</v>
      </c>
      <c r="M193" s="401"/>
      <c r="N193" s="402"/>
      <c r="O193" s="403"/>
      <c r="P193" s="403"/>
      <c r="Q193" s="404">
        <f t="shared" si="187"/>
        <v>0</v>
      </c>
      <c r="R193" s="404"/>
      <c r="S193" s="404"/>
      <c r="U193" s="349"/>
      <c r="V193" s="405"/>
      <c r="W193" s="406">
        <f>IF(Principale!$M$40&lt;6,-2,IF(Principale!$M$40&lt;10,-1,IF(Principale!$M$40&gt;15,2,IF(Principale!$M$40&gt;11,1,0))))</f>
        <v>0</v>
      </c>
      <c r="X193" s="407"/>
      <c r="Y193" s="406">
        <f>BI193</f>
        <v>0</v>
      </c>
      <c r="Z193" s="407"/>
      <c r="AA193" s="406">
        <f>Principale!$BP$32</f>
        <v>0</v>
      </c>
      <c r="AB193" s="407"/>
      <c r="AD193" s="408">
        <f t="shared" si="192"/>
        <v>0</v>
      </c>
      <c r="AE193" s="408"/>
      <c r="AF193" s="409"/>
      <c r="AG193" s="410"/>
      <c r="AH193" s="409"/>
      <c r="AI193" s="410"/>
      <c r="AJ193" s="409"/>
      <c r="AK193" s="410"/>
      <c r="AL193" s="409"/>
      <c r="AM193" s="410"/>
      <c r="AN193" s="412">
        <f>Principale!$BI$40</f>
        <v>1</v>
      </c>
      <c r="AO193" s="412"/>
      <c r="AP193" s="412">
        <f>IF(Principale!$BI$38&lt;1,Principale!$BI$38+0.1,IF(Principale!$BI$38&gt;1,Principale!$BI$38-0.1,Principale!$BI$38))</f>
        <v>1</v>
      </c>
      <c r="AQ193" s="412"/>
      <c r="AS193" s="411">
        <f t="shared" si="188"/>
        <v>3</v>
      </c>
      <c r="AT193" s="411"/>
      <c r="AU193" s="415">
        <f>IF(Principale!$M$40&lt;9,1,IF(Principale!$M$40&gt;15,5,IF(Principale!$M$40&gt;12,4,IF(Principale!$M$40&gt;10,3,2))))</f>
        <v>2</v>
      </c>
      <c r="AV193" s="415"/>
      <c r="AW193" s="415">
        <f>IF(AJ193&lt;0.8,1,IF(AJ193&gt;1.2,5,IF(AJ193&gt;1,4,IF(AJ193&gt;0.8,3,2))))</f>
        <v>1</v>
      </c>
      <c r="AX193" s="415"/>
      <c r="AY193" s="414"/>
      <c r="AZ193" s="414"/>
      <c r="BA193" s="414"/>
      <c r="BB193" s="414"/>
      <c r="BC193" s="274"/>
      <c r="BD193" s="274"/>
      <c r="BH193" s="64"/>
      <c r="BI193" s="111">
        <f t="shared" si="194"/>
        <v>0</v>
      </c>
      <c r="BJ193" s="57">
        <f>IF(Q191&lt;136,0,IF(LOOKUP(Q191,$CD$11:$CD$31,$CC$11:$CC$31)&gt;5,2,IF(LOOKUP(Q191,$CD$11:$CD$31,$CC$11:$CC$31)&gt;2,1,0)))</f>
        <v>0</v>
      </c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8"/>
    </row>
    <row r="194" spans="2:82" ht="15" customHeight="1" x14ac:dyDescent="0.35">
      <c r="B194" s="413" t="s">
        <v>167</v>
      </c>
      <c r="C194" s="413"/>
      <c r="D194" s="413"/>
      <c r="E194" s="413"/>
      <c r="F194" s="413"/>
      <c r="G194" s="413"/>
      <c r="H194" s="413"/>
      <c r="I194" s="413"/>
      <c r="J194" s="413"/>
      <c r="L194" s="401">
        <f t="shared" si="189"/>
        <v>0</v>
      </c>
      <c r="M194" s="401"/>
      <c r="N194" s="402"/>
      <c r="O194" s="403"/>
      <c r="P194" s="403"/>
      <c r="Q194" s="404">
        <f t="shared" ref="Q194:Q199" si="198">IF(AD194="",0,N194*AD194)</f>
        <v>0</v>
      </c>
      <c r="R194" s="404"/>
      <c r="S194" s="404"/>
      <c r="U194" s="349"/>
      <c r="V194" s="405"/>
      <c r="W194" s="406">
        <f>IF(Principale!$M$38&lt;6,-2,IF(Principale!$M$38&lt;10,-1,IF(Principale!$M$38&gt;15,2,IF(Principale!$M$38&gt;11,1,0))))</f>
        <v>0</v>
      </c>
      <c r="X194" s="407"/>
      <c r="Y194" s="349"/>
      <c r="Z194" s="405"/>
      <c r="AA194" s="406">
        <f>Principale!$S$71+Equipaggiamento!$AQ$3+Principale!$BP$32</f>
        <v>0</v>
      </c>
      <c r="AB194" s="407"/>
      <c r="AD194" s="408">
        <f t="shared" ref="AD194:AD199" si="199">IF(AF194=0,0,AF194*AH194*AJ194*AL194*AN194*AP194)</f>
        <v>0</v>
      </c>
      <c r="AE194" s="408"/>
      <c r="AF194" s="409"/>
      <c r="AG194" s="410"/>
      <c r="AH194" s="409"/>
      <c r="AI194" s="410"/>
      <c r="AJ194" s="409"/>
      <c r="AK194" s="410"/>
      <c r="AL194" s="409"/>
      <c r="AM194" s="410"/>
      <c r="AN194" s="412">
        <f>Principale!$BI$38</f>
        <v>1</v>
      </c>
      <c r="AO194" s="412"/>
      <c r="AP194" s="412">
        <f>IF(Principale!$BI$40&lt;1,Principale!$BI$40+0.1,IF(Principale!$BI$40&gt;1,Principale!$BI$40-0.1,Principale!$BI$40))</f>
        <v>1</v>
      </c>
      <c r="AQ194" s="412"/>
      <c r="AS194" s="411">
        <f t="shared" ref="AS194:AS199" si="200">SUM(AU194:BB194)</f>
        <v>3</v>
      </c>
      <c r="AT194" s="411"/>
      <c r="AU194" s="415">
        <f>IF(Principale!$M$38&lt;9,1,IF(Principale!$M$38&gt;15,5,IF(Principale!$M$38&gt;12,4,IF(Principale!$M$38&gt;10,3,2))))</f>
        <v>2</v>
      </c>
      <c r="AV194" s="415"/>
      <c r="AW194" s="415">
        <f t="shared" ref="AW194" si="201">IF(AJ194&lt;0.8,1,IF(AJ194&gt;1.2,5,IF(AJ194&gt;1,4,IF(AJ194&gt;0.8,3,2))))</f>
        <v>1</v>
      </c>
      <c r="AX194" s="415"/>
      <c r="AY194" s="414"/>
      <c r="AZ194" s="414"/>
      <c r="BA194" s="414"/>
      <c r="BB194" s="414"/>
      <c r="BC194" s="274"/>
      <c r="BD194" s="274"/>
      <c r="BH194" s="123"/>
      <c r="BI194" s="111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8"/>
      <c r="CC194" s="120"/>
      <c r="CD194" s="120"/>
    </row>
    <row r="195" spans="2:82" ht="15" customHeight="1" x14ac:dyDescent="0.35">
      <c r="B195" s="413" t="s">
        <v>430</v>
      </c>
      <c r="C195" s="413"/>
      <c r="D195" s="413"/>
      <c r="E195" s="413"/>
      <c r="F195" s="413"/>
      <c r="G195" s="413"/>
      <c r="H195" s="413"/>
      <c r="I195" s="413"/>
      <c r="J195" s="413"/>
      <c r="L195" s="401">
        <f t="shared" si="189"/>
        <v>0</v>
      </c>
      <c r="M195" s="401"/>
      <c r="N195" s="402"/>
      <c r="O195" s="403"/>
      <c r="P195" s="403"/>
      <c r="Q195" s="404">
        <f t="shared" si="198"/>
        <v>0</v>
      </c>
      <c r="R195" s="404"/>
      <c r="S195" s="404"/>
      <c r="U195" s="349"/>
      <c r="V195" s="405"/>
      <c r="W195" s="406">
        <f>IF(Principale!$M$40&lt;6,-2,IF(Principale!$M$40&lt;10,-1,IF(Principale!$M$40&gt;15,2,IF(Principale!$M$40&gt;11,1,0))))</f>
        <v>0</v>
      </c>
      <c r="X195" s="407"/>
      <c r="Y195" s="349"/>
      <c r="Z195" s="405"/>
      <c r="AA195" s="406">
        <f>Principale!$BP$32+Principale!$BS$46</f>
        <v>0</v>
      </c>
      <c r="AB195" s="407"/>
      <c r="AD195" s="408">
        <f t="shared" si="199"/>
        <v>0</v>
      </c>
      <c r="AE195" s="408"/>
      <c r="AF195" s="409"/>
      <c r="AG195" s="410"/>
      <c r="AH195" s="409"/>
      <c r="AI195" s="410"/>
      <c r="AJ195" s="409"/>
      <c r="AK195" s="410"/>
      <c r="AL195" s="409"/>
      <c r="AM195" s="410"/>
      <c r="AN195" s="412">
        <f>Principale!$BI$38</f>
        <v>1</v>
      </c>
      <c r="AO195" s="412"/>
      <c r="AP195" s="412">
        <f>IF(Principale!$BI$40&lt;1,Principale!$BI$40+0.1,IF(Principale!$BI$40&gt;1,Principale!$BI$40-0.1,Principale!$BI$40))</f>
        <v>1</v>
      </c>
      <c r="AQ195" s="412"/>
      <c r="AS195" s="411">
        <f t="shared" si="200"/>
        <v>3</v>
      </c>
      <c r="AT195" s="411"/>
      <c r="AU195" s="415">
        <f>IF(Principale!$M$40&lt;9,1,IF(Principale!$M$40&gt;15,5,IF(Principale!$M$40&gt;12,4,IF(Principale!$M$40&gt;10,3,2))))</f>
        <v>2</v>
      </c>
      <c r="AV195" s="415"/>
      <c r="AW195" s="415">
        <f>IF(AJ195&lt;0.8,1,IF(AJ195&gt;1.2,5,IF(AJ195&gt;1,4,IF(AJ195&gt;0.8,3,2))))</f>
        <v>1</v>
      </c>
      <c r="AX195" s="415"/>
      <c r="AY195" s="414"/>
      <c r="AZ195" s="414"/>
      <c r="BA195" s="414"/>
      <c r="BB195" s="414"/>
      <c r="BC195" s="274"/>
      <c r="BD195" s="274"/>
      <c r="BH195" s="123"/>
      <c r="BI195" s="111"/>
      <c r="BJ195" s="57"/>
      <c r="BK195" s="57"/>
      <c r="BL195" s="57"/>
      <c r="BM195" s="57"/>
      <c r="BN195" s="57"/>
      <c r="BO195" s="57"/>
      <c r="BP195" s="57"/>
      <c r="BQ195" s="57"/>
      <c r="BR195" s="57"/>
      <c r="BS195" s="57"/>
      <c r="BT195" s="57"/>
      <c r="BU195" s="57"/>
      <c r="BV195" s="57"/>
      <c r="BW195" s="57"/>
      <c r="BX195" s="57"/>
      <c r="BY195" s="57"/>
      <c r="BZ195" s="57"/>
      <c r="CA195" s="58"/>
      <c r="CC195" s="120"/>
      <c r="CD195" s="120"/>
    </row>
    <row r="196" spans="2:82" ht="15" customHeight="1" x14ac:dyDescent="0.35">
      <c r="B196" s="413" t="s">
        <v>430</v>
      </c>
      <c r="C196" s="413"/>
      <c r="D196" s="413"/>
      <c r="E196" s="413"/>
      <c r="F196" s="413"/>
      <c r="G196" s="413"/>
      <c r="H196" s="413"/>
      <c r="I196" s="413"/>
      <c r="J196" s="413"/>
      <c r="L196" s="401">
        <f t="shared" si="189"/>
        <v>0</v>
      </c>
      <c r="M196" s="401"/>
      <c r="N196" s="402"/>
      <c r="O196" s="403"/>
      <c r="P196" s="403"/>
      <c r="Q196" s="404">
        <f t="shared" si="198"/>
        <v>0</v>
      </c>
      <c r="R196" s="404"/>
      <c r="S196" s="404"/>
      <c r="U196" s="349"/>
      <c r="V196" s="405"/>
      <c r="W196" s="406">
        <f>IF(Principale!$M$40&lt;6,-2,IF(Principale!$M$40&lt;10,-1,IF(Principale!$M$40&gt;15,2,IF(Principale!$M$40&gt;11,1,0))))</f>
        <v>0</v>
      </c>
      <c r="X196" s="407"/>
      <c r="Y196" s="349"/>
      <c r="Z196" s="405"/>
      <c r="AA196" s="406">
        <f>Principale!$BP$32+Principale!$BS$46</f>
        <v>0</v>
      </c>
      <c r="AB196" s="407"/>
      <c r="AD196" s="408">
        <f t="shared" si="199"/>
        <v>0</v>
      </c>
      <c r="AE196" s="408"/>
      <c r="AF196" s="409"/>
      <c r="AG196" s="410"/>
      <c r="AH196" s="409"/>
      <c r="AI196" s="410"/>
      <c r="AJ196" s="409"/>
      <c r="AK196" s="410"/>
      <c r="AL196" s="409"/>
      <c r="AM196" s="410"/>
      <c r="AN196" s="412">
        <f>Principale!$BI$38</f>
        <v>1</v>
      </c>
      <c r="AO196" s="412"/>
      <c r="AP196" s="412">
        <f>IF(Principale!$BI$40&lt;1,Principale!$BI$40+0.1,IF(Principale!$BI$40&gt;1,Principale!$BI$40-0.1,Principale!$BI$40))</f>
        <v>1</v>
      </c>
      <c r="AQ196" s="412"/>
      <c r="AS196" s="411">
        <f t="shared" si="200"/>
        <v>3</v>
      </c>
      <c r="AT196" s="411"/>
      <c r="AU196" s="415">
        <f>IF(Principale!$M$40&lt;9,1,IF(Principale!$M$40&gt;15,5,IF(Principale!$M$40&gt;12,4,IF(Principale!$M$40&gt;10,3,2))))</f>
        <v>2</v>
      </c>
      <c r="AV196" s="415"/>
      <c r="AW196" s="415">
        <f>IF(AJ196&lt;0.8,1,IF(AJ196&gt;1.2,5,IF(AJ196&gt;1,4,IF(AJ196&gt;0.8,3,2))))</f>
        <v>1</v>
      </c>
      <c r="AX196" s="415"/>
      <c r="AY196" s="414"/>
      <c r="AZ196" s="414"/>
      <c r="BA196" s="414"/>
      <c r="BB196" s="414"/>
      <c r="BC196" s="274"/>
      <c r="BD196" s="274"/>
      <c r="BH196" s="123"/>
      <c r="BI196" s="111"/>
      <c r="BJ196" s="57"/>
      <c r="BK196" s="57"/>
      <c r="BL196" s="57"/>
      <c r="BM196" s="57"/>
      <c r="BN196" s="57"/>
      <c r="BO196" s="57"/>
      <c r="BP196" s="57"/>
      <c r="BQ196" s="57"/>
      <c r="BR196" s="57"/>
      <c r="BS196" s="57"/>
      <c r="BT196" s="57"/>
      <c r="BU196" s="57"/>
      <c r="BV196" s="57"/>
      <c r="BW196" s="57"/>
      <c r="BX196" s="57"/>
      <c r="BY196" s="57"/>
      <c r="BZ196" s="57"/>
      <c r="CA196" s="58"/>
      <c r="CC196" s="120"/>
      <c r="CD196" s="120"/>
    </row>
    <row r="197" spans="2:82" ht="15" customHeight="1" x14ac:dyDescent="0.35">
      <c r="B197" s="413" t="s">
        <v>430</v>
      </c>
      <c r="C197" s="413"/>
      <c r="D197" s="413"/>
      <c r="E197" s="413"/>
      <c r="F197" s="413"/>
      <c r="G197" s="413"/>
      <c r="H197" s="413"/>
      <c r="I197" s="413"/>
      <c r="J197" s="413"/>
      <c r="L197" s="401">
        <f t="shared" si="189"/>
        <v>0</v>
      </c>
      <c r="M197" s="401"/>
      <c r="N197" s="402"/>
      <c r="O197" s="403"/>
      <c r="P197" s="403"/>
      <c r="Q197" s="404">
        <f t="shared" si="198"/>
        <v>0</v>
      </c>
      <c r="R197" s="404"/>
      <c r="S197" s="404"/>
      <c r="U197" s="349"/>
      <c r="V197" s="405"/>
      <c r="W197" s="406">
        <f>IF(Principale!$M$40&lt;6,-2,IF(Principale!$M$40&lt;10,-1,IF(Principale!$M$40&gt;15,2,IF(Principale!$M$40&gt;11,1,0))))</f>
        <v>0</v>
      </c>
      <c r="X197" s="407"/>
      <c r="Y197" s="349"/>
      <c r="Z197" s="405"/>
      <c r="AA197" s="406">
        <f>Principale!$BP$32+Principale!$BS$46</f>
        <v>0</v>
      </c>
      <c r="AB197" s="407"/>
      <c r="AD197" s="408">
        <f t="shared" si="199"/>
        <v>0</v>
      </c>
      <c r="AE197" s="408"/>
      <c r="AF197" s="409"/>
      <c r="AG197" s="410"/>
      <c r="AH197" s="409"/>
      <c r="AI197" s="410"/>
      <c r="AJ197" s="409"/>
      <c r="AK197" s="410"/>
      <c r="AL197" s="409"/>
      <c r="AM197" s="410"/>
      <c r="AN197" s="412">
        <f>Principale!$BI$38</f>
        <v>1</v>
      </c>
      <c r="AO197" s="412"/>
      <c r="AP197" s="412">
        <f>IF(Principale!$BI$40&lt;1,Principale!$BI$40+0.1,IF(Principale!$BI$40&gt;1,Principale!$BI$40-0.1,Principale!$BI$40))</f>
        <v>1</v>
      </c>
      <c r="AQ197" s="412"/>
      <c r="AS197" s="411">
        <f t="shared" si="200"/>
        <v>3</v>
      </c>
      <c r="AT197" s="411"/>
      <c r="AU197" s="415">
        <f>IF(Principale!$M$40&lt;9,1,IF(Principale!$M$40&gt;15,5,IF(Principale!$M$40&gt;12,4,IF(Principale!$M$40&gt;10,3,2))))</f>
        <v>2</v>
      </c>
      <c r="AV197" s="415"/>
      <c r="AW197" s="415">
        <f>IF(AJ197&lt;0.8,1,IF(AJ197&gt;1.2,5,IF(AJ197&gt;1,4,IF(AJ197&gt;0.8,3,2))))</f>
        <v>1</v>
      </c>
      <c r="AX197" s="415"/>
      <c r="AY197" s="414"/>
      <c r="AZ197" s="414"/>
      <c r="BA197" s="414"/>
      <c r="BB197" s="414"/>
      <c r="BC197" s="274"/>
      <c r="BD197" s="274"/>
      <c r="BH197" s="123"/>
      <c r="BI197" s="111"/>
      <c r="BJ197" s="57"/>
      <c r="BK197" s="57"/>
      <c r="BL197" s="57"/>
      <c r="BM197" s="57"/>
      <c r="BN197" s="57"/>
      <c r="BO197" s="57"/>
      <c r="BP197" s="57"/>
      <c r="BQ197" s="57"/>
      <c r="BR197" s="57"/>
      <c r="BS197" s="57"/>
      <c r="BT197" s="57"/>
      <c r="BU197" s="57"/>
      <c r="BV197" s="57"/>
      <c r="BW197" s="57"/>
      <c r="BX197" s="57"/>
      <c r="BY197" s="57"/>
      <c r="BZ197" s="57"/>
      <c r="CA197" s="58"/>
      <c r="CC197" s="120"/>
      <c r="CD197" s="120"/>
    </row>
    <row r="198" spans="2:82" ht="15" customHeight="1" x14ac:dyDescent="0.35">
      <c r="B198" s="413" t="s">
        <v>166</v>
      </c>
      <c r="C198" s="413"/>
      <c r="D198" s="413"/>
      <c r="E198" s="413"/>
      <c r="F198" s="413"/>
      <c r="G198" s="413"/>
      <c r="H198" s="413"/>
      <c r="I198" s="413"/>
      <c r="J198" s="413"/>
      <c r="L198" s="401">
        <f t="shared" si="189"/>
        <v>0</v>
      </c>
      <c r="M198" s="401"/>
      <c r="N198" s="402"/>
      <c r="O198" s="403"/>
      <c r="P198" s="403"/>
      <c r="Q198" s="404">
        <f t="shared" si="198"/>
        <v>0</v>
      </c>
      <c r="R198" s="404"/>
      <c r="S198" s="404"/>
      <c r="U198" s="349"/>
      <c r="V198" s="405"/>
      <c r="W198" s="406">
        <f>IF(Principale!$M$40&lt;6,-2,IF(Principale!$M$40&lt;10,-1,IF(Principale!$M$40&gt;15,2,IF(Principale!$M$40&gt;11,1,0))))</f>
        <v>0</v>
      </c>
      <c r="X198" s="407"/>
      <c r="Y198" s="349">
        <f>BI198</f>
        <v>0</v>
      </c>
      <c r="Z198" s="405"/>
      <c r="AA198" s="406">
        <f>Principale!$BP$32</f>
        <v>0</v>
      </c>
      <c r="AB198" s="407"/>
      <c r="AD198" s="408">
        <f t="shared" si="199"/>
        <v>0</v>
      </c>
      <c r="AE198" s="408"/>
      <c r="AF198" s="409"/>
      <c r="AG198" s="410"/>
      <c r="AH198" s="409"/>
      <c r="AI198" s="410"/>
      <c r="AJ198" s="409"/>
      <c r="AK198" s="410"/>
      <c r="AL198" s="409"/>
      <c r="AM198" s="410"/>
      <c r="AN198" s="412">
        <f>Principale!$BI$40</f>
        <v>1</v>
      </c>
      <c r="AO198" s="412"/>
      <c r="AP198" s="412">
        <f>IF(Principale!$BI$38&lt;1,Principale!$BI$38+0.1,IF(Principale!$BI$38&gt;1,Principale!$BI$38-0.1,Principale!$BI$38))</f>
        <v>1</v>
      </c>
      <c r="AQ198" s="412"/>
      <c r="AS198" s="411">
        <f t="shared" si="200"/>
        <v>3</v>
      </c>
      <c r="AT198" s="411"/>
      <c r="AU198" s="415">
        <f>IF(Principale!$M$40&lt;9,1,IF(Principale!$M$40&gt;15,5,IF(Principale!$M$40&gt;12,4,IF(Principale!$M$40&gt;10,3,2))))</f>
        <v>2</v>
      </c>
      <c r="AV198" s="415"/>
      <c r="AW198" s="415">
        <f t="shared" ref="AW198:AW199" si="202">IF(AJ198&lt;0.8,1,IF(AJ198&gt;1.2,5,IF(AJ198&gt;1,4,IF(AJ198&gt;0.8,3,2))))</f>
        <v>1</v>
      </c>
      <c r="AX198" s="415"/>
      <c r="AY198" s="414"/>
      <c r="AZ198" s="414"/>
      <c r="BA198" s="414"/>
      <c r="BB198" s="414"/>
      <c r="BC198" s="274"/>
      <c r="BD198" s="274"/>
      <c r="BH198" s="123"/>
      <c r="BI198" s="136">
        <f>IF(SUM(BJ198:CA198)&gt;2,2,SUM(BJ198:CA198))</f>
        <v>0</v>
      </c>
      <c r="BJ198" s="57">
        <f>IF(Q89&lt;136,0,IF(LOOKUP(Q89,$CD$11:$CD$31,$CC$11:$CC$31)&gt;5,2,IF(LOOKUP(Q89,$CD$11:$CD$31,$CC$11:$CC$31)&gt;2,1,0)))</f>
        <v>0</v>
      </c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V198" s="57"/>
      <c r="BW198" s="57"/>
      <c r="BX198" s="57"/>
      <c r="BY198" s="57"/>
      <c r="BZ198" s="57"/>
      <c r="CA198" s="58"/>
      <c r="CC198" s="120"/>
      <c r="CD198" s="120"/>
    </row>
    <row r="199" spans="2:82" ht="15" customHeight="1" x14ac:dyDescent="0.35">
      <c r="B199" s="413" t="s">
        <v>164</v>
      </c>
      <c r="C199" s="413"/>
      <c r="D199" s="413"/>
      <c r="E199" s="413"/>
      <c r="F199" s="413"/>
      <c r="G199" s="413"/>
      <c r="H199" s="413"/>
      <c r="I199" s="413"/>
      <c r="J199" s="413"/>
      <c r="L199" s="401">
        <f t="shared" si="189"/>
        <v>0</v>
      </c>
      <c r="M199" s="401"/>
      <c r="N199" s="402"/>
      <c r="O199" s="403"/>
      <c r="P199" s="403"/>
      <c r="Q199" s="404">
        <f t="shared" si="198"/>
        <v>0</v>
      </c>
      <c r="R199" s="404"/>
      <c r="S199" s="404"/>
      <c r="U199" s="349"/>
      <c r="V199" s="405"/>
      <c r="W199" s="406">
        <f>IF(Principale!$M$40&lt;6,-2,IF(Principale!$M$40&lt;10,-1,IF(Principale!$M$40&gt;15,2,IF(Principale!$M$40&gt;11,1,0))))</f>
        <v>0</v>
      </c>
      <c r="X199" s="407"/>
      <c r="Y199" s="349"/>
      <c r="Z199" s="405"/>
      <c r="AA199" s="406">
        <f>Principale!$BP$32</f>
        <v>0</v>
      </c>
      <c r="AB199" s="407"/>
      <c r="AD199" s="408">
        <f t="shared" si="199"/>
        <v>0</v>
      </c>
      <c r="AE199" s="408"/>
      <c r="AF199" s="409"/>
      <c r="AG199" s="410"/>
      <c r="AH199" s="409"/>
      <c r="AI199" s="410"/>
      <c r="AJ199" s="409"/>
      <c r="AK199" s="410"/>
      <c r="AL199" s="409"/>
      <c r="AM199" s="410"/>
      <c r="AN199" s="412">
        <f>Principale!$BI$40</f>
        <v>1</v>
      </c>
      <c r="AO199" s="412"/>
      <c r="AP199" s="412">
        <f>IF(Principale!$BI$38&lt;1,Principale!$BI$38+0.1,IF(Principale!$BI$38&gt;1,Principale!$BI$38-0.1,Principale!$BI$38))</f>
        <v>1</v>
      </c>
      <c r="AQ199" s="412"/>
      <c r="AS199" s="411">
        <f t="shared" si="200"/>
        <v>3</v>
      </c>
      <c r="AT199" s="411"/>
      <c r="AU199" s="415">
        <f>IF(Principale!$M$40&lt;9,1,IF(Principale!$M$40&gt;15,5,IF(Principale!$M$40&gt;12,4,IF(Principale!$M$40&gt;10,3,2))))</f>
        <v>2</v>
      </c>
      <c r="AV199" s="415"/>
      <c r="AW199" s="415">
        <f t="shared" si="202"/>
        <v>1</v>
      </c>
      <c r="AX199" s="415"/>
      <c r="AY199" s="414"/>
      <c r="AZ199" s="414"/>
      <c r="BA199" s="414"/>
      <c r="BB199" s="414"/>
      <c r="BC199" s="274"/>
      <c r="BD199" s="274"/>
      <c r="BH199" s="123"/>
      <c r="BI199" s="111"/>
      <c r="BJ199" s="57"/>
      <c r="BK199" s="57"/>
      <c r="BL199" s="57"/>
      <c r="BM199" s="57"/>
      <c r="BN199" s="57"/>
      <c r="BO199" s="57"/>
      <c r="BP199" s="57"/>
      <c r="BQ199" s="57"/>
      <c r="BR199" s="57"/>
      <c r="BS199" s="57"/>
      <c r="BT199" s="57"/>
      <c r="BU199" s="57"/>
      <c r="BV199" s="57"/>
      <c r="BW199" s="57"/>
      <c r="BX199" s="57"/>
      <c r="BY199" s="57"/>
      <c r="BZ199" s="57"/>
      <c r="CA199" s="58"/>
      <c r="CC199" s="120"/>
      <c r="CD199" s="120"/>
    </row>
    <row r="200" spans="2:82" ht="15" customHeight="1" x14ac:dyDescent="0.35">
      <c r="B200" s="413" t="s">
        <v>186</v>
      </c>
      <c r="C200" s="413"/>
      <c r="D200" s="413"/>
      <c r="E200" s="413"/>
      <c r="F200" s="413"/>
      <c r="G200" s="413"/>
      <c r="H200" s="413"/>
      <c r="I200" s="413"/>
      <c r="J200" s="413"/>
      <c r="L200" s="401">
        <f t="shared" si="189"/>
        <v>0</v>
      </c>
      <c r="M200" s="401"/>
      <c r="N200" s="402"/>
      <c r="O200" s="403"/>
      <c r="P200" s="403"/>
      <c r="Q200" s="404">
        <f t="shared" si="187"/>
        <v>0</v>
      </c>
      <c r="R200" s="404"/>
      <c r="S200" s="404"/>
      <c r="U200" s="349"/>
      <c r="V200" s="405"/>
      <c r="W200" s="406">
        <f>IF(Principale!$M$40&lt;6,-2,IF(Principale!$M$40&lt;10,-1,IF(Principale!$M$40&gt;15,2,IF(Principale!$M$40&gt;11,1,0))))</f>
        <v>0</v>
      </c>
      <c r="X200" s="407"/>
      <c r="Y200" s="349"/>
      <c r="Z200" s="405"/>
      <c r="AA200" s="406">
        <f>Principale!$BP$32</f>
        <v>0</v>
      </c>
      <c r="AB200" s="407"/>
      <c r="AD200" s="408">
        <f t="shared" si="192"/>
        <v>0</v>
      </c>
      <c r="AE200" s="408"/>
      <c r="AF200" s="409"/>
      <c r="AG200" s="410"/>
      <c r="AH200" s="409"/>
      <c r="AI200" s="410"/>
      <c r="AJ200" s="409"/>
      <c r="AK200" s="410"/>
      <c r="AL200" s="409"/>
      <c r="AM200" s="410"/>
      <c r="AN200" s="412">
        <f>Principale!$BI$40</f>
        <v>1</v>
      </c>
      <c r="AO200" s="412"/>
      <c r="AP200" s="412">
        <f>IF(Principale!$BI$44&lt;1,Principale!$BI$44+0.1,IF(Principale!$BI$44&gt;1,Principale!$BI$44-0.1,Principale!$BI$44))</f>
        <v>1</v>
      </c>
      <c r="AQ200" s="412"/>
      <c r="AS200" s="411">
        <f t="shared" si="188"/>
        <v>3</v>
      </c>
      <c r="AT200" s="411"/>
      <c r="AU200" s="415">
        <f>IF(Principale!$M$40&lt;9,1,IF(Principale!$M$40&gt;15,5,IF(Principale!$M$40&gt;12,4,IF(Principale!$M$40&gt;10,3,2))))</f>
        <v>2</v>
      </c>
      <c r="AV200" s="415"/>
      <c r="AW200" s="415">
        <f t="shared" ref="AW200" si="203">IF(AJ200&lt;0.8,1,IF(AJ200&gt;1.2,5,IF(AJ200&gt;1,4,IF(AJ200&gt;0.8,3,2))))</f>
        <v>1</v>
      </c>
      <c r="AX200" s="415"/>
      <c r="AY200" s="414"/>
      <c r="AZ200" s="414"/>
      <c r="BA200" s="414"/>
      <c r="BB200" s="414"/>
      <c r="BC200" s="274"/>
      <c r="BD200" s="274"/>
      <c r="BH200" s="64"/>
      <c r="BI200" s="111"/>
      <c r="BJ200" s="57"/>
      <c r="BK200" s="57"/>
      <c r="BL200" s="57"/>
      <c r="BM200" s="57"/>
      <c r="BN200" s="57"/>
      <c r="BO200" s="57"/>
      <c r="BP200" s="57"/>
      <c r="BQ200" s="57"/>
      <c r="BR200" s="57"/>
      <c r="BS200" s="57"/>
      <c r="BT200" s="57"/>
      <c r="BU200" s="57"/>
      <c r="BV200" s="57"/>
      <c r="BW200" s="57"/>
      <c r="BX200" s="57"/>
      <c r="BY200" s="57"/>
      <c r="BZ200" s="57"/>
      <c r="CA200" s="58"/>
    </row>
    <row r="201" spans="2:82" ht="7.5" customHeight="1" x14ac:dyDescent="0.35">
      <c r="L201" s="62"/>
      <c r="M201" s="62"/>
      <c r="N201" s="62"/>
      <c r="O201" s="62"/>
      <c r="P201" s="62"/>
      <c r="Q201" s="63"/>
      <c r="R201" s="63"/>
      <c r="S201" s="63"/>
      <c r="U201" s="65"/>
      <c r="V201" s="65"/>
      <c r="W201" s="66"/>
      <c r="X201" s="66"/>
      <c r="Y201" s="65"/>
      <c r="Z201" s="65"/>
      <c r="AA201" s="66"/>
      <c r="AB201" s="66"/>
      <c r="AD201" s="20"/>
      <c r="AE201" s="20"/>
      <c r="AN201" s="20"/>
      <c r="AO201" s="20"/>
      <c r="AP201" s="20"/>
      <c r="AQ201" s="20"/>
      <c r="AS201" s="20"/>
      <c r="AT201" s="20"/>
      <c r="AU201" s="20"/>
      <c r="AV201" s="20"/>
      <c r="BH201" s="64"/>
      <c r="BI201" s="112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</row>
    <row r="202" spans="2:82" ht="13.5" customHeight="1" x14ac:dyDescent="0.35">
      <c r="B202" s="422" t="s">
        <v>168</v>
      </c>
      <c r="C202" s="422"/>
      <c r="D202" s="422"/>
      <c r="E202" s="422"/>
      <c r="F202" s="422"/>
      <c r="G202" s="422"/>
      <c r="H202" s="422"/>
      <c r="I202" s="422"/>
      <c r="J202" s="422"/>
      <c r="L202" s="418">
        <f>IF(Principale!$E$98=Abilità!B202,2,IF(Principale!$Q$98=Abilità!B202,2,IF(Principale!$AC$98=Abilità!B202,1,IF(Principale!$AO$98=Abilità!B202,1,0))))</f>
        <v>0</v>
      </c>
      <c r="M202" s="419"/>
      <c r="N202" s="420" t="s">
        <v>623</v>
      </c>
      <c r="O202" s="420"/>
      <c r="P202" s="420"/>
      <c r="Q202" s="420"/>
      <c r="R202" s="420"/>
      <c r="S202" s="420"/>
      <c r="U202" s="65"/>
      <c r="V202" s="65"/>
      <c r="W202" s="66"/>
      <c r="X202" s="66"/>
      <c r="Y202" s="65"/>
      <c r="Z202" s="65"/>
      <c r="AA202" s="66"/>
      <c r="AB202" s="66"/>
      <c r="AD202" s="21"/>
      <c r="AE202" s="21"/>
      <c r="AF202" s="159"/>
      <c r="AG202" s="159"/>
      <c r="AH202" s="159"/>
      <c r="AI202" s="159"/>
      <c r="AJ202" s="159"/>
      <c r="AK202" s="159"/>
      <c r="AL202" s="159"/>
      <c r="AM202" s="159"/>
      <c r="AN202" s="21"/>
      <c r="AO202" s="21"/>
      <c r="AP202" s="21"/>
      <c r="AQ202" s="21"/>
      <c r="AS202" s="20"/>
      <c r="AT202" s="20"/>
      <c r="AU202" s="20"/>
      <c r="AV202" s="20"/>
      <c r="BH202" s="64"/>
      <c r="BI202" s="112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</row>
    <row r="203" spans="2:82" ht="15" customHeight="1" x14ac:dyDescent="0.35">
      <c r="B203" s="413" t="s">
        <v>170</v>
      </c>
      <c r="C203" s="413"/>
      <c r="D203" s="413"/>
      <c r="E203" s="413"/>
      <c r="F203" s="413"/>
      <c r="G203" s="413"/>
      <c r="H203" s="413"/>
      <c r="I203" s="413"/>
      <c r="J203" s="413"/>
      <c r="L203" s="401">
        <f>IF(Q203&lt;136,0+SUM(U203:AB203)+$L$202,LOOKUP(Q203,$CD$11:$CD$31,$CC$11:$CC$31)+SUM(U203:AB203)+$L$202)</f>
        <v>0</v>
      </c>
      <c r="M203" s="401"/>
      <c r="N203" s="402"/>
      <c r="O203" s="403"/>
      <c r="P203" s="403"/>
      <c r="Q203" s="404">
        <f>IF(AD203="",0,N203*AD203)</f>
        <v>0</v>
      </c>
      <c r="R203" s="404"/>
      <c r="S203" s="404"/>
      <c r="U203" s="349"/>
      <c r="V203" s="405"/>
      <c r="W203" s="406">
        <f>IF(Principale!$M$48&lt;6,-2,IF(Principale!$M$48&lt;10,-1,IF(Principale!$M$48&gt;15,2,IF(Principale!$M$48&gt;11,1,0))))</f>
        <v>0</v>
      </c>
      <c r="X203" s="407"/>
      <c r="Y203" s="406">
        <f>BI203</f>
        <v>0</v>
      </c>
      <c r="Z203" s="407"/>
      <c r="AA203" s="406">
        <f>Principale!$BP$32</f>
        <v>0</v>
      </c>
      <c r="AB203" s="407"/>
      <c r="AD203" s="408">
        <f t="shared" ref="AD203" si="204">IF(AF203=0,0,AF203*AH203*AJ203*AL203*AN203*AP203)</f>
        <v>0</v>
      </c>
      <c r="AE203" s="408"/>
      <c r="AF203" s="409"/>
      <c r="AG203" s="410"/>
      <c r="AH203" s="409"/>
      <c r="AI203" s="410"/>
      <c r="AJ203" s="409"/>
      <c r="AK203" s="410"/>
      <c r="AL203" s="409"/>
      <c r="AM203" s="410"/>
      <c r="AN203" s="412">
        <f>Principale!$BI$48</f>
        <v>1</v>
      </c>
      <c r="AO203" s="412"/>
      <c r="AP203" s="412">
        <f>IF(Principale!$BI$44&lt;1,Principale!$BI$44+0.1,IF(Principale!$BI$44&gt;1,Principale!$BI$44-0.1,Principale!$BI$44))</f>
        <v>1</v>
      </c>
      <c r="AQ203" s="412"/>
      <c r="AS203" s="411">
        <f>SUM(AU203:BB203)</f>
        <v>3</v>
      </c>
      <c r="AT203" s="411"/>
      <c r="AU203" s="416">
        <f>IF(Principale!$M$48&lt;9,1,IF(Principale!$M$48&gt;15,5,IF(Principale!$M$48&gt;12,4,IF(Principale!$M$48&gt;10,3,2))))</f>
        <v>2</v>
      </c>
      <c r="AV203" s="417"/>
      <c r="AW203" s="415">
        <f t="shared" ref="AW203" si="205">IF(AJ203&lt;0.8,1,IF(AJ203&gt;1.2,5,IF(AJ203&gt;1,4,IF(AJ203&gt;0.8,3,2))))</f>
        <v>1</v>
      </c>
      <c r="AX203" s="415"/>
      <c r="AY203" s="414"/>
      <c r="AZ203" s="414"/>
      <c r="BA203" s="414"/>
      <c r="BB203" s="414"/>
      <c r="BC203" s="274"/>
      <c r="BD203" s="274"/>
      <c r="BH203" s="123"/>
      <c r="BI203" s="111">
        <f t="shared" ref="BI203" si="206">IF(SUM(BJ203:CA203)&gt;2,2,SUM(BJ203:CA203))</f>
        <v>0</v>
      </c>
      <c r="BJ203" s="57">
        <f>IF(Q206&lt;136,0,IF(LOOKUP(Q206,$CD$11:$CD$31,$CC$11:$CC$31)&gt;5,2,IF(LOOKUP(Q206,$CD$11:$CD$31,$CC$11:$CC$31)&gt;2,1,0)))</f>
        <v>0</v>
      </c>
      <c r="BK203" s="57"/>
      <c r="BL203" s="57"/>
      <c r="BM203" s="57"/>
      <c r="BN203" s="57"/>
      <c r="BO203" s="57"/>
      <c r="BP203" s="57"/>
      <c r="BQ203" s="57"/>
      <c r="BR203" s="57"/>
      <c r="BS203" s="57"/>
      <c r="BT203" s="57"/>
      <c r="BU203" s="57"/>
      <c r="BV203" s="57"/>
      <c r="BW203" s="57"/>
      <c r="BX203" s="57"/>
      <c r="BY203" s="57"/>
      <c r="BZ203" s="57"/>
      <c r="CA203" s="58"/>
    </row>
    <row r="204" spans="2:82" ht="15" customHeight="1" x14ac:dyDescent="0.35">
      <c r="B204" s="413" t="s">
        <v>251</v>
      </c>
      <c r="C204" s="413"/>
      <c r="D204" s="413"/>
      <c r="E204" s="413"/>
      <c r="F204" s="413"/>
      <c r="G204" s="413"/>
      <c r="H204" s="413"/>
      <c r="I204" s="413"/>
      <c r="J204" s="413"/>
      <c r="L204" s="401">
        <f t="shared" ref="L204:L206" si="207">IF(Q204&lt;136,0+SUM(U204:AB204)+$L$202,LOOKUP(Q204,$CD$11:$CD$31,$CC$11:$CC$31)+SUM(U204:AB204)+$L$202)</f>
        <v>0</v>
      </c>
      <c r="M204" s="401"/>
      <c r="N204" s="402"/>
      <c r="O204" s="403"/>
      <c r="P204" s="403"/>
      <c r="Q204" s="404">
        <f>IF(AD204="",0,N204*AD204)</f>
        <v>0</v>
      </c>
      <c r="R204" s="404"/>
      <c r="S204" s="404"/>
      <c r="U204" s="349"/>
      <c r="V204" s="405"/>
      <c r="W204" s="406">
        <f>IF(Principale!$M$44&lt;6,-2,IF(Principale!$M$44&lt;10,-1,IF(Principale!$M$44&gt;15,2,IF(Principale!$M$44&gt;11,1,0))))</f>
        <v>0</v>
      </c>
      <c r="X204" s="407"/>
      <c r="Y204" s="406">
        <f>BI204</f>
        <v>0</v>
      </c>
      <c r="Z204" s="407"/>
      <c r="AA204" s="406">
        <f>Principale!$BP$32</f>
        <v>0</v>
      </c>
      <c r="AB204" s="407"/>
      <c r="AD204" s="408">
        <f>IF(AF204=0,0,AF204*AH204*AJ204*AL204*AN204*AP204)</f>
        <v>0</v>
      </c>
      <c r="AE204" s="408"/>
      <c r="AF204" s="409"/>
      <c r="AG204" s="410"/>
      <c r="AH204" s="409"/>
      <c r="AI204" s="410"/>
      <c r="AJ204" s="409"/>
      <c r="AK204" s="410"/>
      <c r="AL204" s="409"/>
      <c r="AM204" s="410"/>
      <c r="AN204" s="412">
        <f>Principale!$BI$44</f>
        <v>1</v>
      </c>
      <c r="AO204" s="412"/>
      <c r="AP204" s="412">
        <f>IF(Principale!$BI$40&lt;1,Principale!$BI$40+0.1,IF(Principale!$BI$40&gt;1,Principale!$BI$40-0.1,Principale!$BI$40))</f>
        <v>1</v>
      </c>
      <c r="AQ204" s="412"/>
      <c r="AS204" s="411">
        <f>SUM(AU204:BB204)</f>
        <v>3</v>
      </c>
      <c r="AT204" s="411"/>
      <c r="AU204" s="415">
        <f>IF(Principale!$M$48&lt;9,1,IF(Principale!$M$48&gt;15,5,IF(Principale!$M$48&gt;12,4,IF(Principale!$M$48&gt;10,3,2))))</f>
        <v>2</v>
      </c>
      <c r="AV204" s="415"/>
      <c r="AW204" s="415">
        <f>IF(AJ204&lt;0.8,1,IF(AJ204&gt;1.2,5,IF(AJ204&gt;1,4,IF(AJ204&gt;0.8,3,2))))</f>
        <v>1</v>
      </c>
      <c r="AX204" s="415"/>
      <c r="AY204" s="414"/>
      <c r="AZ204" s="414"/>
      <c r="BA204" s="414"/>
      <c r="BB204" s="414"/>
      <c r="BC204" s="274"/>
      <c r="BD204" s="274"/>
      <c r="BH204" s="123"/>
      <c r="BI204" s="111">
        <f t="shared" ref="BI204" si="208">IF(SUM(BJ204:CA204)&gt;2,2,SUM(BJ204:CA204))</f>
        <v>0</v>
      </c>
      <c r="BJ204" s="57">
        <f>IF(Q206&lt;136,0,IF(LOOKUP(Q206,$CD$11:$CD$31,$CC$11:$CC$31)&gt;5,2,IF(LOOKUP(Q206,$CD$11:$CD$31,$CC$11:$CC$31)&gt;2,1,0)))</f>
        <v>0</v>
      </c>
      <c r="BK204" s="57"/>
      <c r="BL204" s="57"/>
      <c r="BM204" s="57"/>
      <c r="BN204" s="57"/>
      <c r="BO204" s="57"/>
      <c r="BP204" s="57"/>
      <c r="BQ204" s="57"/>
      <c r="BR204" s="57"/>
      <c r="BS204" s="57"/>
      <c r="BT204" s="57"/>
      <c r="BU204" s="57"/>
      <c r="BV204" s="57"/>
      <c r="BW204" s="57"/>
      <c r="BX204" s="57"/>
      <c r="BY204" s="57"/>
      <c r="BZ204" s="57"/>
      <c r="CA204" s="58"/>
      <c r="CC204" s="120"/>
      <c r="CD204" s="120"/>
    </row>
    <row r="205" spans="2:82" ht="15" customHeight="1" x14ac:dyDescent="0.35">
      <c r="B205" s="413" t="s">
        <v>171</v>
      </c>
      <c r="C205" s="413"/>
      <c r="D205" s="413"/>
      <c r="E205" s="413"/>
      <c r="F205" s="413"/>
      <c r="G205" s="413"/>
      <c r="H205" s="413"/>
      <c r="I205" s="413"/>
      <c r="J205" s="413"/>
      <c r="L205" s="401">
        <f t="shared" si="207"/>
        <v>0</v>
      </c>
      <c r="M205" s="401"/>
      <c r="N205" s="402"/>
      <c r="O205" s="403"/>
      <c r="P205" s="403"/>
      <c r="Q205" s="404">
        <f>IF(AD205="",0,N205*AD205)</f>
        <v>0</v>
      </c>
      <c r="R205" s="404"/>
      <c r="S205" s="404"/>
      <c r="U205" s="349"/>
      <c r="V205" s="405"/>
      <c r="W205" s="406">
        <f>IF(Principale!$M$48&lt;6,-2,IF(Principale!$M$48&lt;10,-1,IF(Principale!$M$48&gt;15,2,IF(Principale!$M$48&gt;11,1,0))))</f>
        <v>0</v>
      </c>
      <c r="X205" s="407"/>
      <c r="Y205" s="406">
        <f>BI205</f>
        <v>0</v>
      </c>
      <c r="Z205" s="407"/>
      <c r="AA205" s="406">
        <f>Principale!$BP$32</f>
        <v>0</v>
      </c>
      <c r="AB205" s="407"/>
      <c r="AD205" s="408">
        <f t="shared" ref="AD205" si="209">IF(AF205=0,0,AF205*AH205*AJ205*AL205*AN205*AP205)</f>
        <v>0</v>
      </c>
      <c r="AE205" s="408"/>
      <c r="AF205" s="409"/>
      <c r="AG205" s="410"/>
      <c r="AH205" s="409"/>
      <c r="AI205" s="410"/>
      <c r="AJ205" s="409"/>
      <c r="AK205" s="410"/>
      <c r="AL205" s="409"/>
      <c r="AM205" s="410"/>
      <c r="AN205" s="412">
        <f>Principale!$BI$48</f>
        <v>1</v>
      </c>
      <c r="AO205" s="412"/>
      <c r="AP205" s="412">
        <f>IF(Principale!$BI$44&lt;1,Principale!$BI$44+0.1,IF(Principale!$BI$44&gt;1,Principale!$BI$44-0.1,Principale!$BI$44))</f>
        <v>1</v>
      </c>
      <c r="AQ205" s="412"/>
      <c r="AS205" s="411">
        <f>SUM(AU205:BB205)</f>
        <v>3</v>
      </c>
      <c r="AT205" s="411"/>
      <c r="AU205" s="416">
        <f>IF(Principale!$M$48&lt;9,1,IF(Principale!$M$48&gt;15,5,IF(Principale!$M$48&gt;12,4,IF(Principale!$M$48&gt;10,3,2))))</f>
        <v>2</v>
      </c>
      <c r="AV205" s="417"/>
      <c r="AW205" s="415">
        <f t="shared" ref="AW205" si="210">IF(AJ205&lt;0.8,1,IF(AJ205&gt;1.2,5,IF(AJ205&gt;1,4,IF(AJ205&gt;0.8,3,2))))</f>
        <v>1</v>
      </c>
      <c r="AX205" s="415"/>
      <c r="AY205" s="414"/>
      <c r="AZ205" s="414"/>
      <c r="BA205" s="414"/>
      <c r="BB205" s="414"/>
      <c r="BC205" s="274"/>
      <c r="BD205" s="274"/>
      <c r="BH205" s="123"/>
      <c r="BI205" s="111">
        <f t="shared" ref="BI205" si="211">IF(SUM(BJ205:CA205)&gt;2,2,SUM(BJ205:CA205))</f>
        <v>0</v>
      </c>
      <c r="BJ205" s="57">
        <f>IF(Q204&lt;136,0,IF(LOOKUP(Q204,$CD$11:$CD$31,$CC$11:$CC$31)&gt;5,2,IF(LOOKUP(Q204,$CD$11:$CD$31,$CC$11:$CC$31)&gt;2,1,0)))</f>
        <v>0</v>
      </c>
      <c r="BK205" s="57"/>
      <c r="BL205" s="57"/>
      <c r="BM205" s="57"/>
      <c r="BN205" s="57"/>
      <c r="BO205" s="57"/>
      <c r="BP205" s="57"/>
      <c r="BQ205" s="57"/>
      <c r="BR205" s="57"/>
      <c r="BS205" s="57"/>
      <c r="BT205" s="57"/>
      <c r="BU205" s="57"/>
      <c r="BV205" s="57"/>
      <c r="BW205" s="57"/>
      <c r="BX205" s="57"/>
      <c r="BY205" s="57"/>
      <c r="BZ205" s="57"/>
      <c r="CA205" s="58"/>
      <c r="CC205" s="120"/>
      <c r="CD205" s="120"/>
    </row>
    <row r="206" spans="2:82" ht="15" customHeight="1" x14ac:dyDescent="0.35">
      <c r="B206" s="413" t="s">
        <v>169</v>
      </c>
      <c r="C206" s="413"/>
      <c r="D206" s="413"/>
      <c r="E206" s="413"/>
      <c r="F206" s="413"/>
      <c r="G206" s="413"/>
      <c r="H206" s="413"/>
      <c r="I206" s="413"/>
      <c r="J206" s="413"/>
      <c r="L206" s="401">
        <f t="shared" si="207"/>
        <v>0</v>
      </c>
      <c r="M206" s="401"/>
      <c r="N206" s="402"/>
      <c r="O206" s="403"/>
      <c r="P206" s="403"/>
      <c r="Q206" s="404">
        <f>IF(AD206="",0,N206*AD206)</f>
        <v>0</v>
      </c>
      <c r="R206" s="404"/>
      <c r="S206" s="404"/>
      <c r="U206" s="349"/>
      <c r="V206" s="405"/>
      <c r="W206" s="406">
        <f>IF(Principale!$M$48&lt;6,-2,IF(Principale!$M$48&lt;10,-1,IF(Principale!$M$48&gt;15,2,IF(Principale!$M$48&gt;11,1,0))))</f>
        <v>0</v>
      </c>
      <c r="X206" s="407"/>
      <c r="Y206" s="406">
        <f>BI206</f>
        <v>0</v>
      </c>
      <c r="Z206" s="407"/>
      <c r="AA206" s="406">
        <f>Principale!$BP$32</f>
        <v>0</v>
      </c>
      <c r="AB206" s="407"/>
      <c r="AD206" s="408">
        <f t="shared" ref="AD206" si="212">IF(AF206=0,0,AF206*AH206*AJ206*AL206*AN206*AP206)</f>
        <v>0</v>
      </c>
      <c r="AE206" s="408"/>
      <c r="AF206" s="409"/>
      <c r="AG206" s="410"/>
      <c r="AH206" s="409"/>
      <c r="AI206" s="410"/>
      <c r="AJ206" s="409"/>
      <c r="AK206" s="410"/>
      <c r="AL206" s="409"/>
      <c r="AM206" s="410"/>
      <c r="AN206" s="412">
        <f>Principale!$BI$48</f>
        <v>1</v>
      </c>
      <c r="AO206" s="412"/>
      <c r="AP206" s="412">
        <f>IF(Principale!$BI$44&lt;1,Principale!$BI$44+0.1,IF(Principale!$BI$44&gt;1,Principale!$BI$44-0.1,Principale!$BI$44))</f>
        <v>1</v>
      </c>
      <c r="AQ206" s="412"/>
      <c r="AS206" s="411">
        <f>SUM(AU206:BB206)</f>
        <v>3</v>
      </c>
      <c r="AT206" s="411"/>
      <c r="AU206" s="416">
        <f>IF(Principale!$M$48&lt;9,1,IF(Principale!$M$48&gt;15,5,IF(Principale!$M$48&gt;12,4,IF(Principale!$M$48&gt;10,3,2))))</f>
        <v>2</v>
      </c>
      <c r="AV206" s="417"/>
      <c r="AW206" s="415">
        <f>IF(AJ206&lt;0.8,1,IF(AJ206&gt;1.2,5,IF(AJ206&gt;1,4,IF(AJ206&gt;0.8,3,2))))</f>
        <v>1</v>
      </c>
      <c r="AX206" s="415"/>
      <c r="AY206" s="414"/>
      <c r="AZ206" s="414"/>
      <c r="BA206" s="414"/>
      <c r="BB206" s="414"/>
      <c r="BC206" s="274"/>
      <c r="BD206" s="274"/>
      <c r="BH206" s="64"/>
      <c r="BI206" s="111">
        <f t="shared" ref="BI206" si="213">IF(SUM(BJ206:CA206)&gt;2,2,SUM(BJ206:CA206))</f>
        <v>0</v>
      </c>
      <c r="BJ206" s="57">
        <f>IF(Q203&lt;136,0,IF(LOOKUP(Q203,$CD$11:$CD$31,$CC$11:$CC$31)&gt;5,2,IF(LOOKUP(Q203,$CD$11:$CD$31,$CC$11:$CC$31)&gt;2,1,0)))</f>
        <v>0</v>
      </c>
      <c r="BK206" s="57">
        <f>IF(Q204&lt;136,0,IF(LOOKUP(Q204,$CD$11:$CD$31,$CC$11:$CC$31)&gt;5,2,IF(LOOKUP(Q204,$CD$11:$CD$31,$CC$11:$CC$31)&gt;2,1,0)))</f>
        <v>0</v>
      </c>
      <c r="BL206" s="57"/>
      <c r="BM206" s="57"/>
      <c r="BN206" s="57"/>
      <c r="BO206" s="57"/>
      <c r="BP206" s="57"/>
      <c r="BQ206" s="57"/>
      <c r="BR206" s="57"/>
      <c r="BS206" s="57"/>
      <c r="BT206" s="57"/>
      <c r="BU206" s="57"/>
      <c r="BV206" s="57"/>
      <c r="BW206" s="57"/>
      <c r="BX206" s="57"/>
      <c r="BY206" s="57"/>
      <c r="BZ206" s="57"/>
      <c r="CA206" s="58"/>
    </row>
    <row r="207" spans="2:82" ht="7.5" customHeight="1" x14ac:dyDescent="0.35"/>
    <row r="208" spans="2:82" ht="13.5" customHeight="1" x14ac:dyDescent="0.35">
      <c r="B208" s="422" t="s">
        <v>383</v>
      </c>
      <c r="C208" s="422"/>
      <c r="D208" s="422"/>
      <c r="E208" s="422"/>
      <c r="F208" s="422"/>
      <c r="G208" s="422"/>
      <c r="H208" s="422"/>
      <c r="I208" s="422"/>
      <c r="J208" s="422"/>
      <c r="L208" s="418">
        <f>IF(Principale!$E$98=Abilità!B208,2,IF(Principale!$Q$98=Abilità!B208,2,IF(Principale!$AC$98=Abilità!B208,1,IF(Principale!$AO$98=Abilità!B208,1,0))))</f>
        <v>0</v>
      </c>
      <c r="M208" s="419"/>
      <c r="N208" s="420" t="s">
        <v>623</v>
      </c>
      <c r="O208" s="420"/>
      <c r="P208" s="420"/>
      <c r="Q208" s="420"/>
      <c r="R208" s="420"/>
      <c r="S208" s="420"/>
      <c r="U208" s="65"/>
      <c r="V208" s="65"/>
      <c r="W208" s="66"/>
      <c r="X208" s="66"/>
      <c r="Y208" s="65"/>
      <c r="Z208" s="65"/>
      <c r="AA208" s="66"/>
      <c r="AB208" s="66"/>
      <c r="AD208" s="21"/>
      <c r="AE208" s="21"/>
      <c r="AF208" s="159"/>
      <c r="AG208" s="159"/>
      <c r="AH208" s="159"/>
      <c r="AI208" s="159"/>
      <c r="AJ208" s="159"/>
      <c r="AK208" s="159"/>
      <c r="AL208" s="159"/>
      <c r="AM208" s="159"/>
      <c r="AN208" s="21"/>
      <c r="AO208" s="21"/>
      <c r="AP208" s="21"/>
      <c r="AQ208" s="21"/>
      <c r="AS208" s="20"/>
      <c r="AT208" s="20"/>
      <c r="AU208" s="20"/>
      <c r="AV208" s="20"/>
      <c r="CC208" s="125"/>
      <c r="CD208" s="125"/>
    </row>
    <row r="209" spans="2:82" ht="15" customHeight="1" x14ac:dyDescent="0.35">
      <c r="B209" s="413" t="s">
        <v>384</v>
      </c>
      <c r="C209" s="413"/>
      <c r="D209" s="413"/>
      <c r="E209" s="413"/>
      <c r="F209" s="413"/>
      <c r="G209" s="413"/>
      <c r="H209" s="413"/>
      <c r="I209" s="413"/>
      <c r="J209" s="413"/>
      <c r="L209" s="401">
        <f>IF(Q209&lt;136,0+SUM(U209:AB209)+$L$208,LOOKUP(Q209,$CD$11:$CD$31,$CC$11:$CC$31)+SUM(U209:AB209)+$L$208)</f>
        <v>0</v>
      </c>
      <c r="M209" s="401"/>
      <c r="N209" s="402"/>
      <c r="O209" s="403"/>
      <c r="P209" s="403"/>
      <c r="Q209" s="404">
        <f>IF(AD209="",0,N209*AD209)</f>
        <v>0</v>
      </c>
      <c r="R209" s="404"/>
      <c r="S209" s="404"/>
      <c r="U209" s="349"/>
      <c r="V209" s="405"/>
      <c r="W209" s="406">
        <f>IF(Principale!$M$44&lt;6,-2,IF(Principale!$M$44&lt;10,-1,IF(Principale!$M$44&gt;15,2,IF(Principale!$M$44&gt;11,1,0))))</f>
        <v>0</v>
      </c>
      <c r="X209" s="407"/>
      <c r="Y209" s="406"/>
      <c r="Z209" s="407"/>
      <c r="AA209" s="406">
        <f>Principale!$BP$32</f>
        <v>0</v>
      </c>
      <c r="AB209" s="407"/>
      <c r="AD209" s="408">
        <f t="shared" ref="AD209:AD210" si="214">IF(AF209=0,0,AF209*AH209*AJ209*AL209*AN209*AP209)</f>
        <v>0</v>
      </c>
      <c r="AE209" s="408"/>
      <c r="AF209" s="409"/>
      <c r="AG209" s="410"/>
      <c r="AH209" s="409"/>
      <c r="AI209" s="410"/>
      <c r="AJ209" s="409"/>
      <c r="AK209" s="410"/>
      <c r="AL209" s="409"/>
      <c r="AM209" s="410"/>
      <c r="AN209" s="412">
        <f>Principale!$BI$44</f>
        <v>1</v>
      </c>
      <c r="AO209" s="412"/>
      <c r="AP209" s="412">
        <f>IF(Principale!$BI$42&lt;1,Principale!$BI$42+0.1,IF(Principale!$BI$42&gt;1,Principale!$BI$42-0.1,Principale!$BI$42))</f>
        <v>1</v>
      </c>
      <c r="AQ209" s="412"/>
      <c r="AS209" s="411">
        <f>SUM(AU209:BB209)</f>
        <v>3</v>
      </c>
      <c r="AT209" s="411"/>
      <c r="AU209" s="415">
        <f>IF(Principale!$M$44&lt;9,1,IF(Principale!$M$44&gt;15,5,IF(Principale!$M$44&gt;12,4,IF(Principale!$M$44&gt;10,3,2))))</f>
        <v>2</v>
      </c>
      <c r="AV209" s="415"/>
      <c r="AW209" s="415">
        <f t="shared" ref="AW209" si="215">IF(AJ209&lt;0.8,1,IF(AJ209&gt;1.2,5,IF(AJ209&gt;1,4,IF(AJ209&gt;0.8,3,2))))</f>
        <v>1</v>
      </c>
      <c r="AX209" s="415"/>
      <c r="AY209" s="414"/>
      <c r="AZ209" s="414"/>
      <c r="BA209" s="414"/>
      <c r="BB209" s="414"/>
      <c r="BC209" s="274"/>
      <c r="BD209" s="274"/>
      <c r="BH209" s="126"/>
      <c r="BI209" s="124"/>
      <c r="BJ209" s="57"/>
      <c r="BK209" s="57"/>
      <c r="BL209" s="57"/>
      <c r="BM209" s="57"/>
      <c r="BN209" s="57"/>
      <c r="BO209" s="57"/>
      <c r="BP209" s="57"/>
      <c r="BQ209" s="57"/>
      <c r="BR209" s="57"/>
      <c r="BS209" s="57"/>
      <c r="BT209" s="57"/>
      <c r="BU209" s="57"/>
      <c r="BV209" s="57"/>
      <c r="BW209" s="57"/>
      <c r="BX209" s="57"/>
      <c r="BY209" s="57"/>
      <c r="BZ209" s="57"/>
      <c r="CA209" s="58"/>
      <c r="CC209" s="125"/>
      <c r="CD209" s="125"/>
    </row>
    <row r="210" spans="2:82" ht="15" customHeight="1" x14ac:dyDescent="0.35">
      <c r="B210" s="413" t="s">
        <v>385</v>
      </c>
      <c r="C210" s="413"/>
      <c r="D210" s="413"/>
      <c r="E210" s="413"/>
      <c r="F210" s="413"/>
      <c r="G210" s="413"/>
      <c r="H210" s="413"/>
      <c r="I210" s="413"/>
      <c r="J210" s="413"/>
      <c r="L210" s="401">
        <f>IF(Q210&lt;136,0+SUM(U210:AB210)+$L$208,LOOKUP(Q210,$CD$11:$CD$31,$CC$11:$CC$31)+SUM(U210:AB210)+$L$208)</f>
        <v>0</v>
      </c>
      <c r="M210" s="401"/>
      <c r="N210" s="402"/>
      <c r="O210" s="403"/>
      <c r="P210" s="403"/>
      <c r="Q210" s="404">
        <f>IF(AD210="",0,N210*AD210)</f>
        <v>0</v>
      </c>
      <c r="R210" s="404"/>
      <c r="S210" s="404"/>
      <c r="U210" s="349"/>
      <c r="V210" s="405"/>
      <c r="W210" s="406">
        <f>IF(Principale!$M$50&lt;6,-2,IF(Principale!$M$50&lt;10,-1,IF(Principale!$M$50&gt;15,2,IF(Principale!$M$50&gt;11,1,0))))</f>
        <v>0</v>
      </c>
      <c r="X210" s="407"/>
      <c r="Y210" s="406"/>
      <c r="Z210" s="407"/>
      <c r="AA210" s="406">
        <f>Principale!$BP$32</f>
        <v>0</v>
      </c>
      <c r="AB210" s="407"/>
      <c r="AD210" s="408">
        <f t="shared" si="214"/>
        <v>0</v>
      </c>
      <c r="AE210" s="408"/>
      <c r="AF210" s="409"/>
      <c r="AG210" s="410"/>
      <c r="AH210" s="409"/>
      <c r="AI210" s="410"/>
      <c r="AJ210" s="409"/>
      <c r="AK210" s="410"/>
      <c r="AL210" s="409"/>
      <c r="AM210" s="410"/>
      <c r="AN210" s="412">
        <f>Principale!$BI$50</f>
        <v>1</v>
      </c>
      <c r="AO210" s="412"/>
      <c r="AP210" s="412">
        <f>IF(Principale!$BI$46&lt;1,Principale!$BI$46+0.1,IF(Principale!$BI$46&gt;1,Principale!$BI$46-0.1,Principale!$BI$46))</f>
        <v>1</v>
      </c>
      <c r="AQ210" s="412"/>
      <c r="AS210" s="411">
        <f>SUM(AU210:BB210)</f>
        <v>3</v>
      </c>
      <c r="AT210" s="411"/>
      <c r="AU210" s="415">
        <f>IF(Principale!$M$50&lt;9,1,IF(Principale!$M$50&gt;15,5,IF(Principale!$M$50&gt;12,4,IF(Principale!$M$50&gt;10,3,2))))</f>
        <v>2</v>
      </c>
      <c r="AV210" s="415"/>
      <c r="AW210" s="415">
        <f>IF(AJ210&lt;0.8,1,IF(AJ210&gt;1.2,5,IF(AJ210&gt;1,4,IF(AJ210&gt;0.8,3,2))))</f>
        <v>1</v>
      </c>
      <c r="AX210" s="415"/>
      <c r="AY210" s="414"/>
      <c r="AZ210" s="414"/>
      <c r="BA210" s="414"/>
      <c r="BB210" s="414"/>
      <c r="BC210" s="274"/>
      <c r="BD210" s="274"/>
      <c r="BH210" s="126"/>
      <c r="BI210" s="124"/>
      <c r="BJ210" s="57"/>
      <c r="BK210" s="57"/>
      <c r="BL210" s="57"/>
      <c r="BM210" s="57"/>
      <c r="BN210" s="57"/>
      <c r="BO210" s="57"/>
      <c r="BP210" s="57"/>
      <c r="BQ210" s="57"/>
      <c r="BR210" s="57"/>
      <c r="BS210" s="57"/>
      <c r="BT210" s="57"/>
      <c r="BU210" s="57"/>
      <c r="BV210" s="57"/>
      <c r="BW210" s="57"/>
      <c r="BX210" s="57"/>
      <c r="BY210" s="57"/>
      <c r="BZ210" s="57"/>
      <c r="CA210" s="58"/>
      <c r="CC210" s="125"/>
      <c r="CD210" s="125"/>
    </row>
    <row r="211" spans="2:82" ht="15" customHeight="1" x14ac:dyDescent="0.35">
      <c r="CC211" s="125"/>
      <c r="CD211" s="125"/>
    </row>
    <row r="212" spans="2:82" ht="7.5" customHeight="1" x14ac:dyDescent="0.35"/>
    <row r="213" spans="2:82" ht="15" customHeight="1" x14ac:dyDescent="0.35">
      <c r="B213" s="238" t="s">
        <v>209</v>
      </c>
      <c r="C213" s="238"/>
      <c r="D213" s="238"/>
      <c r="E213" s="238"/>
      <c r="F213" s="238"/>
      <c r="G213" s="238"/>
      <c r="H213" s="238"/>
      <c r="I213" s="238"/>
      <c r="J213" s="238"/>
      <c r="K213" s="238"/>
      <c r="L213" s="238"/>
      <c r="M213" s="238"/>
      <c r="N213" s="238"/>
      <c r="O213" s="238"/>
      <c r="P213" s="238"/>
      <c r="Q213" s="238"/>
      <c r="R213" s="238"/>
      <c r="S213" s="238"/>
      <c r="V213" s="238" t="s">
        <v>211</v>
      </c>
      <c r="W213" s="238"/>
      <c r="X213" s="238"/>
      <c r="Y213" s="238"/>
      <c r="Z213" s="238"/>
      <c r="AA213" s="238"/>
      <c r="AB213" s="238"/>
      <c r="AC213" s="238"/>
      <c r="AD213" s="238"/>
      <c r="AE213" s="43"/>
      <c r="AF213" s="238" t="s">
        <v>302</v>
      </c>
      <c r="AG213" s="238"/>
      <c r="AH213" s="238"/>
      <c r="AI213" s="238"/>
      <c r="AJ213" s="238"/>
      <c r="AK213" s="238"/>
      <c r="AL213" s="238"/>
      <c r="AM213" s="238"/>
      <c r="AN213" s="238"/>
      <c r="AO213" s="238"/>
      <c r="AP213" s="238"/>
      <c r="AQ213" s="238"/>
      <c r="AR213" s="238"/>
      <c r="AS213" s="238"/>
      <c r="AT213" s="238"/>
      <c r="AU213" s="238"/>
      <c r="AV213" s="238"/>
      <c r="AW213" s="238"/>
      <c r="AX213" s="238"/>
      <c r="AY213" s="238"/>
      <c r="AZ213" s="238"/>
      <c r="BA213" s="238"/>
      <c r="BB213" s="238"/>
      <c r="BC213" s="238"/>
      <c r="BD213" s="238"/>
      <c r="BI213" s="158" t="s">
        <v>628</v>
      </c>
      <c r="BV213" s="158" t="s">
        <v>593</v>
      </c>
    </row>
    <row r="214" spans="2:82" ht="7.5" customHeight="1" x14ac:dyDescent="0.35"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95"/>
      <c r="AJ214" s="95"/>
      <c r="AK214" s="95"/>
      <c r="AL214" s="95"/>
      <c r="AM214" s="95"/>
      <c r="AN214" s="95"/>
      <c r="AO214" s="95"/>
      <c r="AP214" s="95"/>
      <c r="AQ214" s="95"/>
      <c r="AR214" s="95"/>
      <c r="AS214" s="95"/>
      <c r="AT214" s="95"/>
      <c r="AU214" s="95"/>
      <c r="AV214" s="95"/>
      <c r="AW214" s="95"/>
      <c r="AX214" s="95"/>
      <c r="AY214" s="95"/>
      <c r="AZ214" s="95"/>
      <c r="BA214" s="95"/>
      <c r="BB214" s="95"/>
      <c r="BC214" s="95"/>
      <c r="BD214" s="95"/>
    </row>
    <row r="215" spans="2:82" ht="11.25" customHeight="1" x14ac:dyDescent="0.35"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V215" s="19"/>
      <c r="W215" s="242" t="s">
        <v>212</v>
      </c>
      <c r="X215" s="242"/>
      <c r="Y215" s="242"/>
      <c r="Z215" s="242"/>
      <c r="AA215" s="242"/>
      <c r="AB215" s="242"/>
      <c r="AC215" s="242" t="s">
        <v>213</v>
      </c>
      <c r="AD215" s="242"/>
      <c r="AE215" s="22"/>
      <c r="AF215" s="22"/>
      <c r="AG215" s="22"/>
      <c r="AH215" s="22"/>
      <c r="AI215" s="95"/>
      <c r="AJ215" s="95"/>
      <c r="AK215" s="95"/>
      <c r="AL215" s="95"/>
      <c r="AM215" s="95"/>
      <c r="AN215" s="95"/>
      <c r="AO215" s="95"/>
      <c r="AP215" s="95"/>
      <c r="AQ215" s="95"/>
      <c r="AR215" s="95"/>
      <c r="AS215" s="95"/>
      <c r="AT215" s="95"/>
      <c r="AU215" s="95"/>
      <c r="AV215" s="95"/>
      <c r="AW215" s="95"/>
      <c r="AX215" s="95"/>
      <c r="AY215" s="95"/>
      <c r="AZ215" s="95"/>
      <c r="BA215" s="95"/>
      <c r="BB215" s="95"/>
      <c r="BC215" s="95"/>
      <c r="BD215" s="95"/>
      <c r="BI215" s="157" t="s">
        <v>555</v>
      </c>
      <c r="BV215" s="157" t="s">
        <v>594</v>
      </c>
    </row>
    <row r="216" spans="2:82" ht="15" customHeight="1" x14ac:dyDescent="0.35">
      <c r="B216" s="13">
        <v>1</v>
      </c>
      <c r="C216" s="397"/>
      <c r="D216" s="398"/>
      <c r="E216" s="398"/>
      <c r="F216" s="398"/>
      <c r="G216" s="398"/>
      <c r="H216" s="398"/>
      <c r="I216" s="398"/>
      <c r="J216" s="398"/>
      <c r="K216" s="399"/>
      <c r="L216" s="44"/>
      <c r="M216" s="400"/>
      <c r="N216" s="400"/>
      <c r="O216" s="400"/>
      <c r="P216" s="400"/>
      <c r="Q216" s="400"/>
      <c r="R216" s="400"/>
      <c r="S216" s="400"/>
      <c r="T216" s="40"/>
      <c r="U216" s="40"/>
      <c r="V216" s="163">
        <v>1</v>
      </c>
      <c r="W216" s="397" t="s">
        <v>248</v>
      </c>
      <c r="X216" s="398"/>
      <c r="Y216" s="398"/>
      <c r="Z216" s="398"/>
      <c r="AA216" s="398"/>
      <c r="AB216" s="399"/>
      <c r="AC216" s="243">
        <v>2</v>
      </c>
      <c r="AD216" s="245"/>
      <c r="AE216" s="165"/>
      <c r="AF216" s="163">
        <v>1</v>
      </c>
      <c r="AG216" s="397" t="s">
        <v>305</v>
      </c>
      <c r="AH216" s="398"/>
      <c r="AI216" s="398"/>
      <c r="AJ216" s="398"/>
      <c r="AK216" s="398"/>
      <c r="AL216" s="398"/>
      <c r="AM216" s="398"/>
      <c r="AN216" s="398"/>
      <c r="AO216" s="398"/>
      <c r="AP216" s="397" t="s">
        <v>303</v>
      </c>
      <c r="AQ216" s="399"/>
      <c r="AR216" s="95"/>
      <c r="AS216" s="163">
        <v>8</v>
      </c>
      <c r="AT216" s="397" t="s">
        <v>375</v>
      </c>
      <c r="AU216" s="398"/>
      <c r="AV216" s="398"/>
      <c r="AW216" s="398"/>
      <c r="AX216" s="398"/>
      <c r="AY216" s="398"/>
      <c r="AZ216" s="398"/>
      <c r="BA216" s="398"/>
      <c r="BB216" s="398"/>
      <c r="BC216" s="397" t="s">
        <v>303</v>
      </c>
      <c r="BD216" s="399"/>
      <c r="BI216" s="3" t="s">
        <v>556</v>
      </c>
      <c r="BV216" s="157" t="s">
        <v>599</v>
      </c>
    </row>
    <row r="217" spans="2:82" ht="3.75" customHeight="1" x14ac:dyDescent="0.35">
      <c r="B217" s="13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163"/>
      <c r="N217" s="44"/>
      <c r="O217" s="44"/>
      <c r="P217" s="44"/>
      <c r="Q217" s="18"/>
      <c r="R217" s="18"/>
      <c r="S217" s="18"/>
      <c r="T217" s="18"/>
      <c r="U217" s="18"/>
      <c r="V217" s="163"/>
      <c r="W217" s="44"/>
      <c r="X217" s="44"/>
      <c r="Y217" s="44"/>
      <c r="Z217" s="18"/>
      <c r="AA217" s="18"/>
      <c r="AB217" s="18"/>
      <c r="AC217" s="18"/>
      <c r="AD217" s="18"/>
      <c r="AE217" s="44"/>
      <c r="AF217" s="163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95"/>
      <c r="AS217" s="163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I217" s="3" t="s">
        <v>557</v>
      </c>
      <c r="BV217" s="157" t="s">
        <v>600</v>
      </c>
    </row>
    <row r="218" spans="2:82" ht="15" customHeight="1" x14ac:dyDescent="0.35">
      <c r="B218" s="13">
        <v>2</v>
      </c>
      <c r="C218" s="397"/>
      <c r="D218" s="398"/>
      <c r="E218" s="398"/>
      <c r="F218" s="398"/>
      <c r="G218" s="398"/>
      <c r="H218" s="398"/>
      <c r="I218" s="398"/>
      <c r="J218" s="398"/>
      <c r="K218" s="399"/>
      <c r="L218" s="44"/>
      <c r="M218" s="400"/>
      <c r="N218" s="400"/>
      <c r="O218" s="400"/>
      <c r="P218" s="400"/>
      <c r="Q218" s="400"/>
      <c r="R218" s="400"/>
      <c r="S218" s="400"/>
      <c r="T218" s="40"/>
      <c r="U218" s="40"/>
      <c r="V218" s="163">
        <v>2</v>
      </c>
      <c r="W218" s="397"/>
      <c r="X218" s="398"/>
      <c r="Y218" s="398"/>
      <c r="Z218" s="398"/>
      <c r="AA218" s="398"/>
      <c r="AB218" s="399"/>
      <c r="AC218" s="243">
        <v>0</v>
      </c>
      <c r="AD218" s="245"/>
      <c r="AE218" s="165"/>
      <c r="AF218" s="163">
        <v>2</v>
      </c>
      <c r="AG218" s="397" t="s">
        <v>306</v>
      </c>
      <c r="AH218" s="398"/>
      <c r="AI218" s="398"/>
      <c r="AJ218" s="398"/>
      <c r="AK218" s="398"/>
      <c r="AL218" s="398"/>
      <c r="AM218" s="398"/>
      <c r="AN218" s="398"/>
      <c r="AO218" s="398"/>
      <c r="AP218" s="397" t="s">
        <v>303</v>
      </c>
      <c r="AQ218" s="399"/>
      <c r="AR218" s="95"/>
      <c r="AS218" s="163">
        <v>9</v>
      </c>
      <c r="AT218" s="397" t="s">
        <v>376</v>
      </c>
      <c r="AU218" s="398"/>
      <c r="AV218" s="398"/>
      <c r="AW218" s="398"/>
      <c r="AX218" s="398"/>
      <c r="AY218" s="398"/>
      <c r="AZ218" s="398"/>
      <c r="BA218" s="398"/>
      <c r="BB218" s="398"/>
      <c r="BC218" s="397" t="s">
        <v>303</v>
      </c>
      <c r="BD218" s="399"/>
      <c r="BI218" s="3" t="s">
        <v>558</v>
      </c>
      <c r="BV218" s="157" t="s">
        <v>595</v>
      </c>
    </row>
    <row r="219" spans="2:82" ht="3.75" customHeight="1" x14ac:dyDescent="0.35">
      <c r="B219" s="13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163"/>
      <c r="N219" s="44"/>
      <c r="O219" s="44"/>
      <c r="P219" s="44"/>
      <c r="Q219" s="18"/>
      <c r="R219" s="18"/>
      <c r="S219" s="18"/>
      <c r="T219" s="18"/>
      <c r="U219" s="18"/>
      <c r="V219" s="163"/>
      <c r="W219" s="44"/>
      <c r="X219" s="44"/>
      <c r="Y219" s="44"/>
      <c r="Z219" s="18"/>
      <c r="AA219" s="18"/>
      <c r="AB219" s="18"/>
      <c r="AC219" s="18"/>
      <c r="AD219" s="18"/>
      <c r="AE219" s="44"/>
      <c r="AF219" s="163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95"/>
      <c r="AS219" s="163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I219" s="3" t="s">
        <v>560</v>
      </c>
      <c r="BV219" s="157" t="s">
        <v>520</v>
      </c>
    </row>
    <row r="220" spans="2:82" ht="15" customHeight="1" x14ac:dyDescent="0.35">
      <c r="B220" s="13">
        <v>3</v>
      </c>
      <c r="C220" s="397"/>
      <c r="D220" s="398"/>
      <c r="E220" s="398"/>
      <c r="F220" s="398"/>
      <c r="G220" s="398"/>
      <c r="H220" s="398"/>
      <c r="I220" s="398"/>
      <c r="J220" s="398"/>
      <c r="K220" s="399"/>
      <c r="L220" s="44"/>
      <c r="M220" s="400"/>
      <c r="N220" s="400"/>
      <c r="O220" s="400"/>
      <c r="P220" s="400"/>
      <c r="Q220" s="400"/>
      <c r="R220" s="400"/>
      <c r="S220" s="400"/>
      <c r="T220" s="40"/>
      <c r="U220" s="40"/>
      <c r="V220" s="163">
        <v>3</v>
      </c>
      <c r="W220" s="397"/>
      <c r="X220" s="398"/>
      <c r="Y220" s="398"/>
      <c r="Z220" s="398"/>
      <c r="AA220" s="398"/>
      <c r="AB220" s="399"/>
      <c r="AC220" s="243">
        <v>0</v>
      </c>
      <c r="AD220" s="245"/>
      <c r="AE220" s="165"/>
      <c r="AF220" s="163">
        <v>3</v>
      </c>
      <c r="AG220" s="397" t="s">
        <v>304</v>
      </c>
      <c r="AH220" s="398"/>
      <c r="AI220" s="398"/>
      <c r="AJ220" s="398"/>
      <c r="AK220" s="398"/>
      <c r="AL220" s="398"/>
      <c r="AM220" s="398"/>
      <c r="AN220" s="398"/>
      <c r="AO220" s="398"/>
      <c r="AP220" s="397" t="s">
        <v>303</v>
      </c>
      <c r="AQ220" s="399"/>
      <c r="AR220" s="95"/>
      <c r="AS220" s="163">
        <v>10</v>
      </c>
      <c r="AT220" s="397" t="s">
        <v>374</v>
      </c>
      <c r="AU220" s="398"/>
      <c r="AV220" s="398"/>
      <c r="AW220" s="398"/>
      <c r="AX220" s="398"/>
      <c r="AY220" s="398"/>
      <c r="AZ220" s="398"/>
      <c r="BA220" s="398"/>
      <c r="BB220" s="398"/>
      <c r="BC220" s="397" t="s">
        <v>303</v>
      </c>
      <c r="BD220" s="399"/>
      <c r="BI220" s="3" t="s">
        <v>561</v>
      </c>
      <c r="BV220" s="157" t="s">
        <v>596</v>
      </c>
    </row>
    <row r="221" spans="2:82" ht="3.75" customHeight="1" x14ac:dyDescent="0.35">
      <c r="B221" s="13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163"/>
      <c r="N221" s="44"/>
      <c r="O221" s="44"/>
      <c r="P221" s="44"/>
      <c r="Q221" s="18"/>
      <c r="R221" s="18"/>
      <c r="S221" s="18"/>
      <c r="T221" s="18"/>
      <c r="U221" s="18"/>
      <c r="V221" s="163"/>
      <c r="W221" s="44"/>
      <c r="X221" s="44"/>
      <c r="Y221" s="44"/>
      <c r="Z221" s="18"/>
      <c r="AA221" s="18"/>
      <c r="AB221" s="18"/>
      <c r="AC221" s="18"/>
      <c r="AD221" s="18"/>
      <c r="AE221" s="44"/>
      <c r="AF221" s="163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95"/>
      <c r="AS221" s="163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I221" s="3" t="s">
        <v>630</v>
      </c>
      <c r="BV221" s="157" t="s">
        <v>597</v>
      </c>
    </row>
    <row r="222" spans="2:82" ht="15" customHeight="1" x14ac:dyDescent="0.35">
      <c r="B222" s="13">
        <v>4</v>
      </c>
      <c r="C222" s="397"/>
      <c r="D222" s="398"/>
      <c r="E222" s="398"/>
      <c r="F222" s="398"/>
      <c r="G222" s="398"/>
      <c r="H222" s="398"/>
      <c r="I222" s="398"/>
      <c r="J222" s="398"/>
      <c r="K222" s="399"/>
      <c r="L222" s="44"/>
      <c r="M222" s="400"/>
      <c r="N222" s="400"/>
      <c r="O222" s="400"/>
      <c r="P222" s="400"/>
      <c r="Q222" s="400"/>
      <c r="R222" s="400"/>
      <c r="S222" s="400"/>
      <c r="T222" s="40"/>
      <c r="U222" s="40"/>
      <c r="V222" s="163">
        <v>4</v>
      </c>
      <c r="W222" s="397"/>
      <c r="X222" s="398"/>
      <c r="Y222" s="398"/>
      <c r="Z222" s="398"/>
      <c r="AA222" s="398"/>
      <c r="AB222" s="399"/>
      <c r="AC222" s="243">
        <v>0</v>
      </c>
      <c r="AD222" s="245"/>
      <c r="AE222" s="165"/>
      <c r="AF222" s="163">
        <v>4</v>
      </c>
      <c r="AG222" s="397" t="s">
        <v>307</v>
      </c>
      <c r="AH222" s="398"/>
      <c r="AI222" s="398"/>
      <c r="AJ222" s="398"/>
      <c r="AK222" s="398"/>
      <c r="AL222" s="398"/>
      <c r="AM222" s="398"/>
      <c r="AN222" s="398"/>
      <c r="AO222" s="398"/>
      <c r="AP222" s="397" t="s">
        <v>303</v>
      </c>
      <c r="AQ222" s="399"/>
      <c r="AR222" s="95"/>
      <c r="AS222" s="163">
        <v>11</v>
      </c>
      <c r="AT222" s="397" t="s">
        <v>377</v>
      </c>
      <c r="AU222" s="398"/>
      <c r="AV222" s="398"/>
      <c r="AW222" s="398"/>
      <c r="AX222" s="398"/>
      <c r="AY222" s="398"/>
      <c r="AZ222" s="398"/>
      <c r="BA222" s="398"/>
      <c r="BB222" s="398"/>
      <c r="BC222" s="397" t="s">
        <v>303</v>
      </c>
      <c r="BD222" s="399"/>
      <c r="BI222" s="3" t="s">
        <v>562</v>
      </c>
      <c r="BV222" s="157" t="s">
        <v>598</v>
      </c>
    </row>
    <row r="223" spans="2:82" ht="3.75" customHeight="1" x14ac:dyDescent="0.35">
      <c r="B223" s="13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163"/>
      <c r="N223" s="44"/>
      <c r="O223" s="44"/>
      <c r="P223" s="44"/>
      <c r="Q223" s="18"/>
      <c r="R223" s="18"/>
      <c r="S223" s="18"/>
      <c r="T223" s="18"/>
      <c r="U223" s="18"/>
      <c r="V223" s="163"/>
      <c r="W223" s="44"/>
      <c r="X223" s="44"/>
      <c r="Y223" s="44"/>
      <c r="Z223" s="18"/>
      <c r="AA223" s="18"/>
      <c r="AB223" s="18"/>
      <c r="AC223" s="18"/>
      <c r="AD223" s="18"/>
      <c r="AE223" s="44"/>
      <c r="AF223" s="163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95"/>
      <c r="AS223" s="163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I223" s="3" t="s">
        <v>563</v>
      </c>
      <c r="BV223" s="157"/>
    </row>
    <row r="224" spans="2:82" ht="15" customHeight="1" x14ac:dyDescent="0.35">
      <c r="B224" s="13">
        <v>5</v>
      </c>
      <c r="C224" s="397"/>
      <c r="D224" s="398"/>
      <c r="E224" s="398"/>
      <c r="F224" s="398"/>
      <c r="G224" s="398"/>
      <c r="H224" s="398"/>
      <c r="I224" s="398"/>
      <c r="J224" s="398"/>
      <c r="K224" s="399"/>
      <c r="L224" s="44"/>
      <c r="M224" s="400"/>
      <c r="N224" s="400"/>
      <c r="O224" s="400"/>
      <c r="P224" s="400"/>
      <c r="Q224" s="400"/>
      <c r="R224" s="400"/>
      <c r="S224" s="400"/>
      <c r="T224" s="40"/>
      <c r="U224" s="40"/>
      <c r="V224" s="163">
        <v>5</v>
      </c>
      <c r="W224" s="397"/>
      <c r="X224" s="398"/>
      <c r="Y224" s="398"/>
      <c r="Z224" s="398"/>
      <c r="AA224" s="398"/>
      <c r="AB224" s="399"/>
      <c r="AC224" s="243">
        <v>0</v>
      </c>
      <c r="AD224" s="245"/>
      <c r="AE224" s="165"/>
      <c r="AF224" s="163">
        <v>5</v>
      </c>
      <c r="AG224" s="397" t="s">
        <v>308</v>
      </c>
      <c r="AH224" s="398"/>
      <c r="AI224" s="398"/>
      <c r="AJ224" s="398"/>
      <c r="AK224" s="398"/>
      <c r="AL224" s="398"/>
      <c r="AM224" s="398"/>
      <c r="AN224" s="398"/>
      <c r="AO224" s="398"/>
      <c r="AP224" s="397" t="s">
        <v>303</v>
      </c>
      <c r="AQ224" s="399"/>
      <c r="AR224" s="95"/>
      <c r="AS224" s="163">
        <v>12</v>
      </c>
      <c r="AT224" s="397"/>
      <c r="AU224" s="398"/>
      <c r="AV224" s="398"/>
      <c r="AW224" s="398"/>
      <c r="AX224" s="398"/>
      <c r="AY224" s="398"/>
      <c r="AZ224" s="398"/>
      <c r="BA224" s="398"/>
      <c r="BB224" s="398"/>
      <c r="BC224" s="397"/>
      <c r="BD224" s="399"/>
      <c r="BI224" s="3" t="s">
        <v>564</v>
      </c>
      <c r="BV224" s="157"/>
    </row>
    <row r="225" spans="2:74" ht="3.75" customHeight="1" x14ac:dyDescent="0.35">
      <c r="B225" s="13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163"/>
      <c r="N225" s="44"/>
      <c r="O225" s="44"/>
      <c r="P225" s="44"/>
      <c r="Q225" s="18"/>
      <c r="R225" s="18"/>
      <c r="S225" s="18"/>
      <c r="T225" s="18"/>
      <c r="U225" s="18"/>
      <c r="V225" s="163"/>
      <c r="W225" s="44"/>
      <c r="X225" s="44"/>
      <c r="Y225" s="44"/>
      <c r="Z225" s="18"/>
      <c r="AA225" s="18"/>
      <c r="AB225" s="18"/>
      <c r="AC225" s="18"/>
      <c r="AD225" s="18"/>
      <c r="AE225" s="44"/>
      <c r="AF225" s="163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95"/>
      <c r="AS225" s="163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I225" s="3" t="s">
        <v>565</v>
      </c>
      <c r="BV225" s="157"/>
    </row>
    <row r="226" spans="2:74" ht="15" customHeight="1" x14ac:dyDescent="0.35">
      <c r="B226" s="13">
        <v>6</v>
      </c>
      <c r="C226" s="397"/>
      <c r="D226" s="398"/>
      <c r="E226" s="398"/>
      <c r="F226" s="398"/>
      <c r="G226" s="398"/>
      <c r="H226" s="398"/>
      <c r="I226" s="398"/>
      <c r="J226" s="398"/>
      <c r="K226" s="399"/>
      <c r="L226" s="44"/>
      <c r="M226" s="400"/>
      <c r="N226" s="400"/>
      <c r="O226" s="400"/>
      <c r="P226" s="400"/>
      <c r="Q226" s="400"/>
      <c r="R226" s="400"/>
      <c r="S226" s="400"/>
      <c r="T226" s="40"/>
      <c r="U226" s="40"/>
      <c r="V226" s="163">
        <v>6</v>
      </c>
      <c r="W226" s="397"/>
      <c r="X226" s="398"/>
      <c r="Y226" s="398"/>
      <c r="Z226" s="398"/>
      <c r="AA226" s="398"/>
      <c r="AB226" s="399"/>
      <c r="AC226" s="243">
        <v>0</v>
      </c>
      <c r="AD226" s="245"/>
      <c r="AE226" s="165"/>
      <c r="AF226" s="163">
        <v>6</v>
      </c>
      <c r="AG226" s="397" t="s">
        <v>309</v>
      </c>
      <c r="AH226" s="398"/>
      <c r="AI226" s="398"/>
      <c r="AJ226" s="398"/>
      <c r="AK226" s="398"/>
      <c r="AL226" s="398"/>
      <c r="AM226" s="398"/>
      <c r="AN226" s="398"/>
      <c r="AO226" s="398"/>
      <c r="AP226" s="397" t="s">
        <v>303</v>
      </c>
      <c r="AQ226" s="399"/>
      <c r="AR226" s="95"/>
      <c r="AS226" s="163">
        <v>13</v>
      </c>
      <c r="AT226" s="397"/>
      <c r="AU226" s="398"/>
      <c r="AV226" s="398"/>
      <c r="AW226" s="398"/>
      <c r="AX226" s="398"/>
      <c r="AY226" s="398"/>
      <c r="AZ226" s="398"/>
      <c r="BA226" s="398"/>
      <c r="BB226" s="398"/>
      <c r="BC226" s="397"/>
      <c r="BD226" s="399"/>
      <c r="BI226" s="3" t="s">
        <v>566</v>
      </c>
      <c r="BV226" s="157"/>
    </row>
    <row r="227" spans="2:74" ht="3.75" customHeight="1" x14ac:dyDescent="0.35"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18"/>
      <c r="R227" s="18"/>
      <c r="S227" s="18"/>
      <c r="T227" s="18"/>
      <c r="U227" s="18"/>
      <c r="V227" s="22"/>
      <c r="W227" s="22"/>
      <c r="X227" s="22"/>
      <c r="Y227" s="22"/>
      <c r="Z227" s="18"/>
      <c r="AA227" s="18"/>
      <c r="AB227" s="18"/>
      <c r="AC227" s="18"/>
      <c r="AD227" s="18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95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I227" s="3" t="s">
        <v>567</v>
      </c>
      <c r="BV227" s="157"/>
    </row>
    <row r="228" spans="2:74" ht="15" customHeight="1" x14ac:dyDescent="0.35">
      <c r="B228" s="13">
        <v>7</v>
      </c>
      <c r="C228" s="397"/>
      <c r="D228" s="398"/>
      <c r="E228" s="398"/>
      <c r="F228" s="398"/>
      <c r="G228" s="398"/>
      <c r="H228" s="398"/>
      <c r="I228" s="398"/>
      <c r="J228" s="398"/>
      <c r="K228" s="399"/>
      <c r="L228" s="44"/>
      <c r="M228" s="400"/>
      <c r="N228" s="400"/>
      <c r="O228" s="400"/>
      <c r="P228" s="400"/>
      <c r="Q228" s="400"/>
      <c r="R228" s="400"/>
      <c r="S228" s="400"/>
      <c r="T228" s="40"/>
      <c r="U228" s="40"/>
      <c r="V228" s="163">
        <v>7</v>
      </c>
      <c r="W228" s="397"/>
      <c r="X228" s="398"/>
      <c r="Y228" s="398"/>
      <c r="Z228" s="398"/>
      <c r="AA228" s="398"/>
      <c r="AB228" s="399"/>
      <c r="AC228" s="243">
        <v>0</v>
      </c>
      <c r="AD228" s="245"/>
      <c r="AE228" s="165"/>
      <c r="AF228" s="163">
        <v>7</v>
      </c>
      <c r="AG228" s="397" t="s">
        <v>310</v>
      </c>
      <c r="AH228" s="398"/>
      <c r="AI228" s="398"/>
      <c r="AJ228" s="398"/>
      <c r="AK228" s="398"/>
      <c r="AL228" s="398"/>
      <c r="AM228" s="398"/>
      <c r="AN228" s="398"/>
      <c r="AO228" s="398"/>
      <c r="AP228" s="397" t="s">
        <v>303</v>
      </c>
      <c r="AQ228" s="399"/>
      <c r="AR228" s="95"/>
      <c r="AS228" s="163">
        <v>14</v>
      </c>
      <c r="AT228" s="397"/>
      <c r="AU228" s="398"/>
      <c r="AV228" s="398"/>
      <c r="AW228" s="398"/>
      <c r="AX228" s="398"/>
      <c r="AY228" s="398"/>
      <c r="AZ228" s="398"/>
      <c r="BA228" s="398"/>
      <c r="BB228" s="398"/>
      <c r="BC228" s="397"/>
      <c r="BD228" s="399"/>
      <c r="BI228" s="3" t="s">
        <v>559</v>
      </c>
      <c r="BV228" s="157"/>
    </row>
    <row r="229" spans="2:74" ht="3.75" customHeight="1" x14ac:dyDescent="0.35">
      <c r="BI229" s="3" t="s">
        <v>568</v>
      </c>
      <c r="BV229" s="157"/>
    </row>
    <row r="230" spans="2:74" ht="15" customHeight="1" x14ac:dyDescent="0.35">
      <c r="B230" s="163">
        <v>0</v>
      </c>
      <c r="C230" s="397"/>
      <c r="D230" s="398"/>
      <c r="E230" s="398"/>
      <c r="F230" s="398"/>
      <c r="G230" s="398"/>
      <c r="H230" s="398"/>
      <c r="I230" s="398"/>
      <c r="J230" s="398"/>
      <c r="K230" s="399"/>
      <c r="M230" s="400"/>
      <c r="N230" s="400"/>
      <c r="O230" s="400"/>
      <c r="P230" s="400"/>
      <c r="Q230" s="400"/>
      <c r="R230" s="400"/>
      <c r="S230" s="400"/>
      <c r="BI230" s="3" t="s">
        <v>569</v>
      </c>
      <c r="BV230" s="157"/>
    </row>
    <row r="231" spans="2:74" ht="15" customHeight="1" x14ac:dyDescent="0.35">
      <c r="BI231" s="3" t="s">
        <v>629</v>
      </c>
      <c r="BV231" s="157"/>
    </row>
    <row r="232" spans="2:74" ht="15" customHeight="1" x14ac:dyDescent="0.35">
      <c r="BI232" s="3" t="s">
        <v>570</v>
      </c>
      <c r="BV232" s="157"/>
    </row>
    <row r="233" spans="2:74" ht="15" customHeight="1" x14ac:dyDescent="0.35"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BI233" s="3" t="s">
        <v>571</v>
      </c>
      <c r="BV233" s="157"/>
    </row>
    <row r="234" spans="2:74" ht="15" customHeight="1" x14ac:dyDescent="0.35">
      <c r="K234" s="18"/>
      <c r="L234" s="18"/>
      <c r="M234" s="163"/>
      <c r="N234" s="165"/>
      <c r="O234" s="165"/>
      <c r="P234" s="165"/>
      <c r="Q234" s="165"/>
      <c r="R234" s="165"/>
      <c r="S234" s="165"/>
      <c r="T234" s="40"/>
      <c r="U234" s="40"/>
      <c r="V234" s="18"/>
      <c r="W234" s="163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43"/>
      <c r="AJ234" s="163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8"/>
      <c r="AW234" s="18"/>
      <c r="BI234" s="3" t="s">
        <v>572</v>
      </c>
      <c r="BV234" s="157"/>
    </row>
    <row r="235" spans="2:74" ht="15" customHeight="1" x14ac:dyDescent="0.35">
      <c r="K235" s="18"/>
      <c r="L235" s="18"/>
      <c r="M235" s="163"/>
      <c r="N235" s="44"/>
      <c r="O235" s="44"/>
      <c r="P235" s="44"/>
      <c r="Q235" s="18"/>
      <c r="R235" s="18"/>
      <c r="S235" s="18"/>
      <c r="T235" s="18"/>
      <c r="U235" s="18"/>
      <c r="V235" s="18"/>
      <c r="W235" s="163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3"/>
      <c r="AJ235" s="163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18"/>
      <c r="AW235" s="18"/>
      <c r="BI235" s="3" t="s">
        <v>573</v>
      </c>
      <c r="BV235" s="157"/>
    </row>
    <row r="236" spans="2:74" ht="15" customHeight="1" x14ac:dyDescent="0.35">
      <c r="K236" s="18"/>
      <c r="L236" s="18"/>
      <c r="M236" s="163"/>
      <c r="N236" s="165"/>
      <c r="O236" s="165"/>
      <c r="P236" s="165"/>
      <c r="Q236" s="165"/>
      <c r="R236" s="165"/>
      <c r="S236" s="165"/>
      <c r="T236" s="40"/>
      <c r="U236" s="40"/>
      <c r="V236" s="18"/>
      <c r="W236" s="163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  <c r="AH236" s="165"/>
      <c r="AI236" s="43"/>
      <c r="AJ236" s="163"/>
      <c r="AK236" s="165"/>
      <c r="AL236" s="165"/>
      <c r="AM236" s="165"/>
      <c r="AN236" s="165"/>
      <c r="AO236" s="165"/>
      <c r="AP236" s="165"/>
      <c r="AQ236" s="165"/>
      <c r="AR236" s="165"/>
      <c r="AS236" s="165"/>
      <c r="AT236" s="165"/>
      <c r="AU236" s="165"/>
      <c r="AV236" s="18"/>
      <c r="AW236" s="18"/>
      <c r="BI236" s="3" t="s">
        <v>380</v>
      </c>
      <c r="BV236" s="157"/>
    </row>
    <row r="237" spans="2:74" ht="15" customHeight="1" x14ac:dyDescent="0.35">
      <c r="K237" s="18"/>
      <c r="L237" s="18"/>
      <c r="M237" s="163"/>
      <c r="N237" s="44"/>
      <c r="O237" s="44"/>
      <c r="P237" s="44"/>
      <c r="Q237" s="18"/>
      <c r="R237" s="18"/>
      <c r="S237" s="18"/>
      <c r="T237" s="18"/>
      <c r="U237" s="18"/>
      <c r="V237" s="18"/>
      <c r="W237" s="163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3"/>
      <c r="AJ237" s="163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18"/>
      <c r="AW237" s="18"/>
      <c r="BI237" s="3" t="s">
        <v>574</v>
      </c>
      <c r="BV237" s="157"/>
    </row>
    <row r="238" spans="2:74" ht="15" customHeight="1" x14ac:dyDescent="0.35">
      <c r="K238" s="18"/>
      <c r="L238" s="18"/>
      <c r="M238" s="163"/>
      <c r="N238" s="165"/>
      <c r="O238" s="165"/>
      <c r="P238" s="165"/>
      <c r="Q238" s="165"/>
      <c r="R238" s="165"/>
      <c r="S238" s="165"/>
      <c r="T238" s="40"/>
      <c r="U238" s="40"/>
      <c r="V238" s="18"/>
      <c r="W238" s="163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  <c r="AH238" s="165"/>
      <c r="AI238" s="43"/>
      <c r="AJ238" s="163"/>
      <c r="AK238" s="165"/>
      <c r="AL238" s="165"/>
      <c r="AM238" s="165"/>
      <c r="AN238" s="165"/>
      <c r="AO238" s="165"/>
      <c r="AP238" s="165"/>
      <c r="AQ238" s="165"/>
      <c r="AR238" s="165"/>
      <c r="AS238" s="165"/>
      <c r="AT238" s="165"/>
      <c r="AU238" s="165"/>
      <c r="AV238" s="18"/>
      <c r="AW238" s="18"/>
      <c r="BI238" s="3" t="s">
        <v>575</v>
      </c>
      <c r="BV238" s="157"/>
    </row>
    <row r="239" spans="2:74" ht="15" customHeight="1" x14ac:dyDescent="0.35">
      <c r="K239" s="18"/>
      <c r="L239" s="18"/>
      <c r="M239" s="163"/>
      <c r="N239" s="44"/>
      <c r="O239" s="44"/>
      <c r="P239" s="44"/>
      <c r="Q239" s="18"/>
      <c r="R239" s="18"/>
      <c r="S239" s="18"/>
      <c r="T239" s="18"/>
      <c r="U239" s="18"/>
      <c r="V239" s="18"/>
      <c r="W239" s="163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3"/>
      <c r="AJ239" s="163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18"/>
      <c r="AW239" s="18"/>
      <c r="BI239" s="3" t="s">
        <v>576</v>
      </c>
      <c r="BV239" s="157"/>
    </row>
    <row r="240" spans="2:74" ht="15" customHeight="1" x14ac:dyDescent="0.35">
      <c r="K240" s="18"/>
      <c r="L240" s="18"/>
      <c r="M240" s="163"/>
      <c r="N240" s="165"/>
      <c r="O240" s="165"/>
      <c r="P240" s="165"/>
      <c r="Q240" s="165"/>
      <c r="R240" s="165"/>
      <c r="S240" s="165"/>
      <c r="T240" s="40"/>
      <c r="U240" s="40"/>
      <c r="V240" s="18"/>
      <c r="W240" s="163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  <c r="AH240" s="165"/>
      <c r="AI240" s="43"/>
      <c r="AJ240" s="163"/>
      <c r="AK240" s="165"/>
      <c r="AL240" s="165"/>
      <c r="AM240" s="165"/>
      <c r="AN240" s="165"/>
      <c r="AO240" s="165"/>
      <c r="AP240" s="165"/>
      <c r="AQ240" s="165"/>
      <c r="AR240" s="165"/>
      <c r="AS240" s="165"/>
      <c r="AT240" s="165"/>
      <c r="AU240" s="165"/>
      <c r="AV240" s="18"/>
      <c r="AW240" s="18"/>
      <c r="BI240" s="3" t="s">
        <v>577</v>
      </c>
      <c r="BV240" s="157"/>
    </row>
    <row r="241" spans="11:74" ht="15" customHeight="1" x14ac:dyDescent="0.35">
      <c r="K241" s="18"/>
      <c r="L241" s="18"/>
      <c r="M241" s="163"/>
      <c r="N241" s="44"/>
      <c r="O241" s="44"/>
      <c r="P241" s="44"/>
      <c r="Q241" s="18"/>
      <c r="R241" s="18"/>
      <c r="S241" s="18"/>
      <c r="T241" s="18"/>
      <c r="U241" s="18"/>
      <c r="V241" s="18"/>
      <c r="W241" s="163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3"/>
      <c r="AJ241" s="163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18"/>
      <c r="AW241" s="18"/>
      <c r="BI241" s="3" t="s">
        <v>578</v>
      </c>
      <c r="BV241" s="157"/>
    </row>
    <row r="242" spans="11:74" ht="15" customHeight="1" x14ac:dyDescent="0.35">
      <c r="K242" s="18"/>
      <c r="L242" s="18"/>
      <c r="M242" s="163"/>
      <c r="N242" s="165"/>
      <c r="O242" s="165"/>
      <c r="P242" s="165"/>
      <c r="Q242" s="165"/>
      <c r="R242" s="165"/>
      <c r="S242" s="165"/>
      <c r="T242" s="40"/>
      <c r="U242" s="40"/>
      <c r="V242" s="18"/>
      <c r="W242" s="163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  <c r="AH242" s="165"/>
      <c r="AI242" s="43"/>
      <c r="AJ242" s="163"/>
      <c r="AK242" s="165"/>
      <c r="AL242" s="165"/>
      <c r="AM242" s="165"/>
      <c r="AN242" s="165"/>
      <c r="AO242" s="165"/>
      <c r="AP242" s="165"/>
      <c r="AQ242" s="165"/>
      <c r="AR242" s="165"/>
      <c r="AS242" s="165"/>
      <c r="AT242" s="165"/>
      <c r="AU242" s="165"/>
      <c r="AV242" s="18"/>
      <c r="AW242" s="18"/>
      <c r="BI242" s="3" t="s">
        <v>579</v>
      </c>
      <c r="BV242" s="157"/>
    </row>
    <row r="243" spans="11:74" ht="15" customHeight="1" x14ac:dyDescent="0.35">
      <c r="K243" s="18"/>
      <c r="L243" s="18"/>
      <c r="M243" s="163"/>
      <c r="N243" s="44"/>
      <c r="O243" s="44"/>
      <c r="P243" s="44"/>
      <c r="Q243" s="18"/>
      <c r="R243" s="18"/>
      <c r="S243" s="18"/>
      <c r="T243" s="18"/>
      <c r="U243" s="18"/>
      <c r="V243" s="18"/>
      <c r="W243" s="163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3"/>
      <c r="AJ243" s="163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18"/>
      <c r="AW243" s="18"/>
      <c r="BI243" s="3" t="s">
        <v>580</v>
      </c>
    </row>
    <row r="244" spans="11:74" ht="15" customHeight="1" x14ac:dyDescent="0.35">
      <c r="K244" s="18"/>
      <c r="L244" s="18"/>
      <c r="M244" s="163"/>
      <c r="N244" s="165"/>
      <c r="O244" s="165"/>
      <c r="P244" s="165"/>
      <c r="Q244" s="165"/>
      <c r="R244" s="165"/>
      <c r="S244" s="165"/>
      <c r="T244" s="40"/>
      <c r="U244" s="40"/>
      <c r="V244" s="18"/>
      <c r="W244" s="163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  <c r="AH244" s="165"/>
      <c r="AI244" s="43"/>
      <c r="AJ244" s="163"/>
      <c r="AK244" s="165"/>
      <c r="AL244" s="165"/>
      <c r="AM244" s="165"/>
      <c r="AN244" s="165"/>
      <c r="AO244" s="165"/>
      <c r="AP244" s="165"/>
      <c r="AQ244" s="165"/>
      <c r="AR244" s="165"/>
      <c r="AS244" s="165"/>
      <c r="AT244" s="165"/>
      <c r="AU244" s="165"/>
      <c r="AV244" s="18"/>
      <c r="AW244" s="18"/>
      <c r="BI244" s="3" t="s">
        <v>581</v>
      </c>
    </row>
    <row r="245" spans="11:74" ht="15" customHeight="1" x14ac:dyDescent="0.35">
      <c r="K245" s="18"/>
      <c r="L245" s="18"/>
      <c r="M245" s="22"/>
      <c r="N245" s="22"/>
      <c r="O245" s="22"/>
      <c r="P245" s="22"/>
      <c r="Q245" s="18"/>
      <c r="R245" s="18"/>
      <c r="S245" s="18"/>
      <c r="T245" s="18"/>
      <c r="U245" s="18"/>
      <c r="V245" s="18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43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18"/>
      <c r="AW245" s="18"/>
      <c r="BI245" s="3" t="s">
        <v>582</v>
      </c>
    </row>
    <row r="246" spans="11:74" ht="15" customHeight="1" x14ac:dyDescent="0.35">
      <c r="K246" s="18"/>
      <c r="L246" s="18"/>
      <c r="M246" s="163"/>
      <c r="N246" s="165"/>
      <c r="O246" s="165"/>
      <c r="P246" s="165"/>
      <c r="Q246" s="165"/>
      <c r="R246" s="165"/>
      <c r="S246" s="165"/>
      <c r="T246" s="40"/>
      <c r="U246" s="40"/>
      <c r="V246" s="18"/>
      <c r="W246" s="163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  <c r="AH246" s="165"/>
      <c r="AI246" s="43"/>
      <c r="AJ246" s="163"/>
      <c r="AK246" s="165"/>
      <c r="AL246" s="165"/>
      <c r="AM246" s="165"/>
      <c r="AN246" s="165"/>
      <c r="AO246" s="165"/>
      <c r="AP246" s="165"/>
      <c r="AQ246" s="165"/>
      <c r="AR246" s="165"/>
      <c r="AS246" s="165"/>
      <c r="AT246" s="165"/>
      <c r="AU246" s="165"/>
      <c r="AV246" s="18"/>
      <c r="AW246" s="18"/>
      <c r="BI246" s="3" t="s">
        <v>583</v>
      </c>
    </row>
    <row r="247" spans="11:74" ht="15" customHeight="1" x14ac:dyDescent="0.35"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BI247" s="3" t="s">
        <v>584</v>
      </c>
    </row>
    <row r="248" spans="11:74" ht="15" customHeight="1" x14ac:dyDescent="0.35"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BI248" s="3" t="s">
        <v>585</v>
      </c>
    </row>
    <row r="249" spans="11:74" ht="15" customHeight="1" x14ac:dyDescent="0.35"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BI249" s="3" t="s">
        <v>586</v>
      </c>
    </row>
    <row r="250" spans="11:74" ht="15" customHeight="1" x14ac:dyDescent="0.35"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BI250" s="3" t="s">
        <v>587</v>
      </c>
    </row>
    <row r="251" spans="11:74" ht="15" customHeight="1" x14ac:dyDescent="0.35">
      <c r="BI251" s="3" t="s">
        <v>588</v>
      </c>
    </row>
    <row r="252" spans="11:74" ht="15" customHeight="1" x14ac:dyDescent="0.35">
      <c r="BI252" s="3" t="s">
        <v>372</v>
      </c>
    </row>
    <row r="253" spans="11:74" ht="15" customHeight="1" x14ac:dyDescent="0.35">
      <c r="BI253" s="3" t="s">
        <v>589</v>
      </c>
    </row>
    <row r="254" spans="11:74" ht="15" customHeight="1" x14ac:dyDescent="0.35">
      <c r="BI254" s="3" t="s">
        <v>590</v>
      </c>
    </row>
    <row r="255" spans="11:74" ht="15" customHeight="1" x14ac:dyDescent="0.35">
      <c r="BI255" s="3" t="s">
        <v>591</v>
      </c>
    </row>
  </sheetData>
  <mergeCells count="3458">
    <mergeCell ref="N146:P146"/>
    <mergeCell ref="L149:M149"/>
    <mergeCell ref="Q146:S146"/>
    <mergeCell ref="Q132:S132"/>
    <mergeCell ref="N118:S118"/>
    <mergeCell ref="L131:M131"/>
    <mergeCell ref="L139:M139"/>
    <mergeCell ref="N162:P162"/>
    <mergeCell ref="Q161:S161"/>
    <mergeCell ref="L119:M119"/>
    <mergeCell ref="Q148:S148"/>
    <mergeCell ref="N143:P143"/>
    <mergeCell ref="N139:S139"/>
    <mergeCell ref="Q140:S140"/>
    <mergeCell ref="N141:P141"/>
    <mergeCell ref="Q141:S141"/>
    <mergeCell ref="Q115:S115"/>
    <mergeCell ref="N140:P140"/>
    <mergeCell ref="Q156:S156"/>
    <mergeCell ref="N156:P156"/>
    <mergeCell ref="L145:M145"/>
    <mergeCell ref="N145:P145"/>
    <mergeCell ref="L136:M136"/>
    <mergeCell ref="L144:M144"/>
    <mergeCell ref="L142:M142"/>
    <mergeCell ref="L141:M141"/>
    <mergeCell ref="L127:M127"/>
    <mergeCell ref="N127:P127"/>
    <mergeCell ref="N131:S131"/>
    <mergeCell ref="L146:M146"/>
    <mergeCell ref="L147:M147"/>
    <mergeCell ref="N137:P137"/>
    <mergeCell ref="B133:J133"/>
    <mergeCell ref="N134:P134"/>
    <mergeCell ref="Q134:S134"/>
    <mergeCell ref="L132:M132"/>
    <mergeCell ref="L133:M133"/>
    <mergeCell ref="Y133:Z133"/>
    <mergeCell ref="N133:P133"/>
    <mergeCell ref="Q133:S133"/>
    <mergeCell ref="W105:X105"/>
    <mergeCell ref="Y105:Z105"/>
    <mergeCell ref="B128:J128"/>
    <mergeCell ref="Q128:S128"/>
    <mergeCell ref="N129:P129"/>
    <mergeCell ref="Q129:S129"/>
    <mergeCell ref="U135:V135"/>
    <mergeCell ref="W135:X135"/>
    <mergeCell ref="B129:J129"/>
    <mergeCell ref="U129:V129"/>
    <mergeCell ref="W129:X129"/>
    <mergeCell ref="B127:J127"/>
    <mergeCell ref="U127:V127"/>
    <mergeCell ref="W127:X127"/>
    <mergeCell ref="U119:V119"/>
    <mergeCell ref="W119:X119"/>
    <mergeCell ref="L115:M115"/>
    <mergeCell ref="N114:P114"/>
    <mergeCell ref="N115:P115"/>
    <mergeCell ref="U134:V134"/>
    <mergeCell ref="W126:X126"/>
    <mergeCell ref="Y126:Z126"/>
    <mergeCell ref="W125:X125"/>
    <mergeCell ref="N119:P119"/>
    <mergeCell ref="B111:J111"/>
    <mergeCell ref="B112:J112"/>
    <mergeCell ref="AW122:AX122"/>
    <mergeCell ref="Y116:Z116"/>
    <mergeCell ref="AU119:AV119"/>
    <mergeCell ref="AP116:AQ116"/>
    <mergeCell ref="AD114:AE114"/>
    <mergeCell ref="Y113:Z113"/>
    <mergeCell ref="Y114:Z114"/>
    <mergeCell ref="AA122:AB122"/>
    <mergeCell ref="AA112:AB112"/>
    <mergeCell ref="AA113:AB113"/>
    <mergeCell ref="AD113:AE113"/>
    <mergeCell ref="AF113:AG113"/>
    <mergeCell ref="AH113:AI113"/>
    <mergeCell ref="AJ113:AK113"/>
    <mergeCell ref="AL113:AM113"/>
    <mergeCell ref="AN113:AO113"/>
    <mergeCell ref="AU112:AV112"/>
    <mergeCell ref="AN116:AO116"/>
    <mergeCell ref="AJ114:AK114"/>
    <mergeCell ref="AS116:AT116"/>
    <mergeCell ref="AU116:AV116"/>
    <mergeCell ref="AW113:AX113"/>
    <mergeCell ref="AA119:AB119"/>
    <mergeCell ref="AH114:AI114"/>
    <mergeCell ref="AJ119:AK119"/>
    <mergeCell ref="AL119:AM119"/>
    <mergeCell ref="AN119:AO119"/>
    <mergeCell ref="AP119:AQ119"/>
    <mergeCell ref="AS119:AT119"/>
    <mergeCell ref="AJ121:AK121"/>
    <mergeCell ref="U115:V115"/>
    <mergeCell ref="W115:X115"/>
    <mergeCell ref="Y115:Z115"/>
    <mergeCell ref="U105:V105"/>
    <mergeCell ref="W114:X114"/>
    <mergeCell ref="U106:V106"/>
    <mergeCell ref="W106:X106"/>
    <mergeCell ref="Y106:Z106"/>
    <mergeCell ref="AD108:AE108"/>
    <mergeCell ref="U114:V114"/>
    <mergeCell ref="AD115:AE115"/>
    <mergeCell ref="AF115:AG115"/>
    <mergeCell ref="AA114:AB114"/>
    <mergeCell ref="AA115:AB115"/>
    <mergeCell ref="L109:M109"/>
    <mergeCell ref="L112:M112"/>
    <mergeCell ref="L113:M113"/>
    <mergeCell ref="U112:V112"/>
    <mergeCell ref="W112:X112"/>
    <mergeCell ref="AD112:AE112"/>
    <mergeCell ref="AF112:AG112"/>
    <mergeCell ref="N109:P109"/>
    <mergeCell ref="Q109:S109"/>
    <mergeCell ref="U108:V108"/>
    <mergeCell ref="W108:X108"/>
    <mergeCell ref="Y108:Z108"/>
    <mergeCell ref="AA133:AB133"/>
    <mergeCell ref="AA135:AB135"/>
    <mergeCell ref="AA128:AB128"/>
    <mergeCell ref="AJ105:AK105"/>
    <mergeCell ref="AL105:AM105"/>
    <mergeCell ref="AF105:AG105"/>
    <mergeCell ref="AH105:AI105"/>
    <mergeCell ref="AL107:AM107"/>
    <mergeCell ref="AA116:AB116"/>
    <mergeCell ref="AJ129:AK129"/>
    <mergeCell ref="W73:X73"/>
    <mergeCell ref="AA73:AB73"/>
    <mergeCell ref="AD73:AE73"/>
    <mergeCell ref="AA98:AB98"/>
    <mergeCell ref="W75:X75"/>
    <mergeCell ref="AA75:AB75"/>
    <mergeCell ref="AD75:AE75"/>
    <mergeCell ref="AF75:AG75"/>
    <mergeCell ref="AL121:AM121"/>
    <mergeCell ref="W102:X102"/>
    <mergeCell ref="Y102:Z102"/>
    <mergeCell ref="AA102:AB102"/>
    <mergeCell ref="AD102:AE102"/>
    <mergeCell ref="AF102:AG102"/>
    <mergeCell ref="AH99:AI99"/>
    <mergeCell ref="AJ100:AK100"/>
    <mergeCell ref="AL100:AM100"/>
    <mergeCell ref="AL129:AM129"/>
    <mergeCell ref="AH127:AI127"/>
    <mergeCell ref="AJ127:AK127"/>
    <mergeCell ref="AL127:AM127"/>
    <mergeCell ref="AH112:AI112"/>
    <mergeCell ref="AJ155:AK155"/>
    <mergeCell ref="AL155:AM155"/>
    <mergeCell ref="AD133:AE133"/>
    <mergeCell ref="AF133:AG133"/>
    <mergeCell ref="AH133:AI133"/>
    <mergeCell ref="AH136:AI136"/>
    <mergeCell ref="AW152:AX152"/>
    <mergeCell ref="AY152:AZ152"/>
    <mergeCell ref="BA77:BB77"/>
    <mergeCell ref="AU77:AV77"/>
    <mergeCell ref="BA75:BB75"/>
    <mergeCell ref="BA104:BB104"/>
    <mergeCell ref="AP77:AQ77"/>
    <mergeCell ref="AS77:AT77"/>
    <mergeCell ref="AP78:AQ78"/>
    <mergeCell ref="AW89:AX89"/>
    <mergeCell ref="AU135:AV135"/>
    <mergeCell ref="AH135:AI135"/>
    <mergeCell ref="AP128:AQ128"/>
    <mergeCell ref="AS128:AT128"/>
    <mergeCell ref="AY116:AZ116"/>
    <mergeCell ref="AY93:AZ93"/>
    <mergeCell ref="BA129:BB129"/>
    <mergeCell ref="AL134:AM134"/>
    <mergeCell ref="AW116:AX116"/>
    <mergeCell ref="AJ103:AK103"/>
    <mergeCell ref="AL103:AM103"/>
    <mergeCell ref="AD149:AE149"/>
    <mergeCell ref="AF149:AG149"/>
    <mergeCell ref="AF141:AG141"/>
    <mergeCell ref="AJ135:AK135"/>
    <mergeCell ref="AS100:AT100"/>
    <mergeCell ref="CC5:CF6"/>
    <mergeCell ref="CF9:CF10"/>
    <mergeCell ref="AJ68:AK68"/>
    <mergeCell ref="AL68:AM68"/>
    <mergeCell ref="AN68:AO68"/>
    <mergeCell ref="AP68:AQ68"/>
    <mergeCell ref="AS68:AT68"/>
    <mergeCell ref="AU68:AV68"/>
    <mergeCell ref="AW68:AX68"/>
    <mergeCell ref="AY68:AZ68"/>
    <mergeCell ref="BA68:BB68"/>
    <mergeCell ref="BC68:BD68"/>
    <mergeCell ref="AJ69:AK69"/>
    <mergeCell ref="AL69:AM69"/>
    <mergeCell ref="CD9:CD10"/>
    <mergeCell ref="CE9:CE10"/>
    <mergeCell ref="BI5:CA6"/>
    <mergeCell ref="BC34:BD34"/>
    <mergeCell ref="AJ53:AK53"/>
    <mergeCell ref="AJ47:AK47"/>
    <mergeCell ref="BC46:BD46"/>
    <mergeCell ref="BC57:BD57"/>
    <mergeCell ref="BA69:BB69"/>
    <mergeCell ref="BC60:BD60"/>
    <mergeCell ref="BC62:BD62"/>
    <mergeCell ref="BC63:BD63"/>
    <mergeCell ref="AP58:AQ58"/>
    <mergeCell ref="AS58:AT58"/>
    <mergeCell ref="AP60:AQ60"/>
    <mergeCell ref="AS60:AT60"/>
    <mergeCell ref="AL58:AM58"/>
    <mergeCell ref="AL59:AM59"/>
    <mergeCell ref="BA46:BB46"/>
    <mergeCell ref="B1:BD1"/>
    <mergeCell ref="AJ5:AP5"/>
    <mergeCell ref="AQ5:AT5"/>
    <mergeCell ref="AU5:AZ5"/>
    <mergeCell ref="BA5:BD5"/>
    <mergeCell ref="W5:AE5"/>
    <mergeCell ref="S3:V3"/>
    <mergeCell ref="W3:AE3"/>
    <mergeCell ref="AF3:AI3"/>
    <mergeCell ref="AJ3:AP3"/>
    <mergeCell ref="AQ3:AT3"/>
    <mergeCell ref="BA3:BD3"/>
    <mergeCell ref="AU3:AZ3"/>
    <mergeCell ref="B3:E3"/>
    <mergeCell ref="F3:J3"/>
    <mergeCell ref="L3:R3"/>
    <mergeCell ref="S5:T5"/>
    <mergeCell ref="U5:V5"/>
    <mergeCell ref="L5:R5"/>
    <mergeCell ref="AF5:AG5"/>
    <mergeCell ref="AH5:AI5"/>
    <mergeCell ref="N37:S37"/>
    <mergeCell ref="AH27:AI27"/>
    <mergeCell ref="N33:P33"/>
    <mergeCell ref="Q33:S33"/>
    <mergeCell ref="B31:J31"/>
    <mergeCell ref="B35:J35"/>
    <mergeCell ref="U35:V35"/>
    <mergeCell ref="W35:X35"/>
    <mergeCell ref="B40:J40"/>
    <mergeCell ref="B33:J33"/>
    <mergeCell ref="BA63:BB63"/>
    <mergeCell ref="AY60:AZ60"/>
    <mergeCell ref="BA60:BB60"/>
    <mergeCell ref="AY61:AZ61"/>
    <mergeCell ref="BA61:BB61"/>
    <mergeCell ref="BA62:BB62"/>
    <mergeCell ref="AY48:AZ48"/>
    <mergeCell ref="BA48:BB48"/>
    <mergeCell ref="AY62:AZ62"/>
    <mergeCell ref="AW49:AX49"/>
    <mergeCell ref="BA49:BB49"/>
    <mergeCell ref="AW57:AX57"/>
    <mergeCell ref="AY47:AZ47"/>
    <mergeCell ref="BC56:BD56"/>
    <mergeCell ref="BA67:BB67"/>
    <mergeCell ref="BC69:BD69"/>
    <mergeCell ref="AW52:AX52"/>
    <mergeCell ref="BA47:BB47"/>
    <mergeCell ref="BC75:BD75"/>
    <mergeCell ref="AU82:AV82"/>
    <mergeCell ref="BA89:BB89"/>
    <mergeCell ref="AY85:AZ85"/>
    <mergeCell ref="BC48:BD48"/>
    <mergeCell ref="BC47:BD47"/>
    <mergeCell ref="BC67:BD67"/>
    <mergeCell ref="BC59:BD59"/>
    <mergeCell ref="AW69:AX69"/>
    <mergeCell ref="BC61:BD61"/>
    <mergeCell ref="AW61:AX61"/>
    <mergeCell ref="AW48:AX48"/>
    <mergeCell ref="AW47:AX47"/>
    <mergeCell ref="BA85:BB85"/>
    <mergeCell ref="AY82:AZ82"/>
    <mergeCell ref="BA82:BB82"/>
    <mergeCell ref="BC84:BD84"/>
    <mergeCell ref="BC85:BD85"/>
    <mergeCell ref="BC86:BD86"/>
    <mergeCell ref="AY84:AZ84"/>
    <mergeCell ref="AU73:AV73"/>
    <mergeCell ref="AW73:AX73"/>
    <mergeCell ref="AY83:AZ83"/>
    <mergeCell ref="BA86:BB86"/>
    <mergeCell ref="AY53:AZ53"/>
    <mergeCell ref="BC70:BD70"/>
    <mergeCell ref="AY63:AZ63"/>
    <mergeCell ref="AW59:AX59"/>
    <mergeCell ref="BC49:BD49"/>
    <mergeCell ref="BC52:BD52"/>
    <mergeCell ref="BC53:BD53"/>
    <mergeCell ref="AY69:AZ69"/>
    <mergeCell ref="BC71:BD71"/>
    <mergeCell ref="BC142:BD142"/>
    <mergeCell ref="AS149:AT149"/>
    <mergeCell ref="AU149:AV149"/>
    <mergeCell ref="AW149:AX149"/>
    <mergeCell ref="AY149:AZ149"/>
    <mergeCell ref="BA149:BB149"/>
    <mergeCell ref="AU63:AV63"/>
    <mergeCell ref="AW63:AX63"/>
    <mergeCell ref="BA92:BB92"/>
    <mergeCell ref="BC92:BD92"/>
    <mergeCell ref="BC64:BD64"/>
    <mergeCell ref="AY90:AZ90"/>
    <mergeCell ref="BA90:BB90"/>
    <mergeCell ref="AU106:AV106"/>
    <mergeCell ref="AP134:AQ134"/>
    <mergeCell ref="AP127:AQ127"/>
    <mergeCell ref="AU109:AV109"/>
    <mergeCell ref="AY92:AZ92"/>
    <mergeCell ref="BC91:BD91"/>
    <mergeCell ref="BA100:BB100"/>
    <mergeCell ref="AP100:AQ100"/>
    <mergeCell ref="AY100:AZ100"/>
    <mergeCell ref="BA83:BB83"/>
    <mergeCell ref="BA84:BB84"/>
    <mergeCell ref="AP83:AQ83"/>
    <mergeCell ref="BC128:BD128"/>
    <mergeCell ref="AU143:AV143"/>
    <mergeCell ref="BC144:BD144"/>
    <mergeCell ref="AY135:AZ135"/>
    <mergeCell ref="AS69:AT69"/>
    <mergeCell ref="BC74:BD74"/>
    <mergeCell ref="AS182:AT182"/>
    <mergeCell ref="AU182:AV182"/>
    <mergeCell ref="AN181:AO181"/>
    <mergeCell ref="AP181:AQ181"/>
    <mergeCell ref="AS181:AT181"/>
    <mergeCell ref="AY183:AZ183"/>
    <mergeCell ref="BC184:BD184"/>
    <mergeCell ref="BC191:BD191"/>
    <mergeCell ref="BC192:BD192"/>
    <mergeCell ref="BC203:BD203"/>
    <mergeCell ref="BA183:BB183"/>
    <mergeCell ref="BC72:BD72"/>
    <mergeCell ref="BC73:BD73"/>
    <mergeCell ref="BC58:BD58"/>
    <mergeCell ref="AP73:AQ73"/>
    <mergeCell ref="AS73:AT73"/>
    <mergeCell ref="AW72:AX72"/>
    <mergeCell ref="BA64:BB64"/>
    <mergeCell ref="AW60:AX60"/>
    <mergeCell ref="AY59:AZ59"/>
    <mergeCell ref="BA59:BB59"/>
    <mergeCell ref="AW58:AX58"/>
    <mergeCell ref="AY58:AZ58"/>
    <mergeCell ref="AP107:AQ107"/>
    <mergeCell ref="BC102:BD102"/>
    <mergeCell ref="AW103:AX103"/>
    <mergeCell ref="AU103:AV103"/>
    <mergeCell ref="AS102:AT102"/>
    <mergeCell ref="AP69:AQ69"/>
    <mergeCell ref="AU71:AV71"/>
    <mergeCell ref="AS89:AT89"/>
    <mergeCell ref="AP84:AQ84"/>
    <mergeCell ref="BA184:BB184"/>
    <mergeCell ref="BA206:BB206"/>
    <mergeCell ref="BA200:BB200"/>
    <mergeCell ref="AY203:AZ203"/>
    <mergeCell ref="AY175:AZ175"/>
    <mergeCell ref="BA175:BB175"/>
    <mergeCell ref="AY177:AZ177"/>
    <mergeCell ref="BA177:BB177"/>
    <mergeCell ref="AY194:AZ194"/>
    <mergeCell ref="BA194:BB194"/>
    <mergeCell ref="AY199:AZ199"/>
    <mergeCell ref="BA199:BB199"/>
    <mergeCell ref="AY196:AZ196"/>
    <mergeCell ref="AY182:AZ182"/>
    <mergeCell ref="BA182:BB182"/>
    <mergeCell ref="AY178:AZ178"/>
    <mergeCell ref="BA178:BB178"/>
    <mergeCell ref="BA193:BB193"/>
    <mergeCell ref="AY181:AZ181"/>
    <mergeCell ref="AY176:AZ176"/>
    <mergeCell ref="AY195:AZ195"/>
    <mergeCell ref="BC185:BD185"/>
    <mergeCell ref="BC188:BD188"/>
    <mergeCell ref="BC190:BD190"/>
    <mergeCell ref="AS200:AT200"/>
    <mergeCell ref="AU200:AV200"/>
    <mergeCell ref="AW200:AX200"/>
    <mergeCell ref="AW185:AX185"/>
    <mergeCell ref="W188:X188"/>
    <mergeCell ref="AH199:AI199"/>
    <mergeCell ref="AH195:AI195"/>
    <mergeCell ref="L187:M187"/>
    <mergeCell ref="N187:S187"/>
    <mergeCell ref="U185:V185"/>
    <mergeCell ref="BC199:BD199"/>
    <mergeCell ref="BC194:BD194"/>
    <mergeCell ref="BA185:BB185"/>
    <mergeCell ref="BC195:BD195"/>
    <mergeCell ref="AP193:AQ193"/>
    <mergeCell ref="N185:P185"/>
    <mergeCell ref="Q185:S185"/>
    <mergeCell ref="AL188:AM188"/>
    <mergeCell ref="AS194:AT194"/>
    <mergeCell ref="AU194:AV194"/>
    <mergeCell ref="AW192:AX192"/>
    <mergeCell ref="AY192:AZ192"/>
    <mergeCell ref="BA192:BB192"/>
    <mergeCell ref="BA188:BB188"/>
    <mergeCell ref="AD185:AE185"/>
    <mergeCell ref="AF185:AG185"/>
    <mergeCell ref="N200:P200"/>
    <mergeCell ref="L197:M197"/>
    <mergeCell ref="N197:P197"/>
    <mergeCell ref="C224:K224"/>
    <mergeCell ref="AF205:AG205"/>
    <mergeCell ref="B187:J187"/>
    <mergeCell ref="B190:J190"/>
    <mergeCell ref="U190:V190"/>
    <mergeCell ref="AF193:AG193"/>
    <mergeCell ref="N190:P190"/>
    <mergeCell ref="L188:M188"/>
    <mergeCell ref="N193:P193"/>
    <mergeCell ref="Q193:S193"/>
    <mergeCell ref="Y193:Z193"/>
    <mergeCell ref="AA193:AB193"/>
    <mergeCell ref="AF189:AG189"/>
    <mergeCell ref="B200:J200"/>
    <mergeCell ref="U200:V200"/>
    <mergeCell ref="W200:X200"/>
    <mergeCell ref="AD199:AE199"/>
    <mergeCell ref="AF199:AG199"/>
    <mergeCell ref="L190:M190"/>
    <mergeCell ref="AC215:AD215"/>
    <mergeCell ref="B191:J191"/>
    <mergeCell ref="L208:M208"/>
    <mergeCell ref="N208:S208"/>
    <mergeCell ref="C218:K218"/>
    <mergeCell ref="C220:K220"/>
    <mergeCell ref="Q205:S205"/>
    <mergeCell ref="B188:J188"/>
    <mergeCell ref="AA195:AB195"/>
    <mergeCell ref="N191:P191"/>
    <mergeCell ref="Q191:S191"/>
    <mergeCell ref="N188:P188"/>
    <mergeCell ref="W191:X191"/>
    <mergeCell ref="Y203:Z203"/>
    <mergeCell ref="Y206:Z206"/>
    <mergeCell ref="B206:J206"/>
    <mergeCell ref="U206:V206"/>
    <mergeCell ref="W206:X206"/>
    <mergeCell ref="L194:M194"/>
    <mergeCell ref="N194:P194"/>
    <mergeCell ref="Q194:S194"/>
    <mergeCell ref="Q190:S190"/>
    <mergeCell ref="B193:J193"/>
    <mergeCell ref="U193:V193"/>
    <mergeCell ref="W193:X193"/>
    <mergeCell ref="B158:J158"/>
    <mergeCell ref="U158:V158"/>
    <mergeCell ref="W158:X158"/>
    <mergeCell ref="AD158:AE158"/>
    <mergeCell ref="AA203:AB203"/>
    <mergeCell ref="AA206:AB206"/>
    <mergeCell ref="B184:J184"/>
    <mergeCell ref="U191:V191"/>
    <mergeCell ref="N180:S180"/>
    <mergeCell ref="L191:M191"/>
    <mergeCell ref="B185:J185"/>
    <mergeCell ref="Y195:Z195"/>
    <mergeCell ref="U195:V195"/>
    <mergeCell ref="W195:X195"/>
    <mergeCell ref="AD191:AE191"/>
    <mergeCell ref="L184:M184"/>
    <mergeCell ref="AD178:AE178"/>
    <mergeCell ref="AA174:AB174"/>
    <mergeCell ref="W184:X184"/>
    <mergeCell ref="AD184:AE184"/>
    <mergeCell ref="BC161:BD161"/>
    <mergeCell ref="AU181:AV181"/>
    <mergeCell ref="AW181:AX181"/>
    <mergeCell ref="Q206:S206"/>
    <mergeCell ref="B189:J189"/>
    <mergeCell ref="U189:V189"/>
    <mergeCell ref="W189:X189"/>
    <mergeCell ref="AF206:AG206"/>
    <mergeCell ref="L189:M189"/>
    <mergeCell ref="N189:P189"/>
    <mergeCell ref="Q189:S189"/>
    <mergeCell ref="Y189:Z189"/>
    <mergeCell ref="AA189:AB189"/>
    <mergeCell ref="AD189:AE189"/>
    <mergeCell ref="AD206:AE206"/>
    <mergeCell ref="U204:V204"/>
    <mergeCell ref="AD195:AE195"/>
    <mergeCell ref="AF195:AG195"/>
    <mergeCell ref="W203:X203"/>
    <mergeCell ref="L206:M206"/>
    <mergeCell ref="L205:M205"/>
    <mergeCell ref="B205:J205"/>
    <mergeCell ref="W185:X185"/>
    <mergeCell ref="AH188:AI188"/>
    <mergeCell ref="Y190:Z190"/>
    <mergeCell ref="L200:M200"/>
    <mergeCell ref="AA200:AB200"/>
    <mergeCell ref="AD193:AE193"/>
    <mergeCell ref="B204:J204"/>
    <mergeCell ref="B203:J203"/>
    <mergeCell ref="U203:V203"/>
    <mergeCell ref="AD203:AE203"/>
    <mergeCell ref="BC164:BD164"/>
    <mergeCell ref="BA170:BB170"/>
    <mergeCell ref="AW175:AX175"/>
    <mergeCell ref="AP170:AQ170"/>
    <mergeCell ref="AS170:AT170"/>
    <mergeCell ref="AJ170:AK170"/>
    <mergeCell ref="BC193:BD193"/>
    <mergeCell ref="BC170:BD170"/>
    <mergeCell ref="BC171:BD171"/>
    <mergeCell ref="C216:K216"/>
    <mergeCell ref="U194:V194"/>
    <mergeCell ref="W194:X194"/>
    <mergeCell ref="Y194:Z194"/>
    <mergeCell ref="AA194:AB194"/>
    <mergeCell ref="BC174:BD174"/>
    <mergeCell ref="BC177:BD177"/>
    <mergeCell ref="AY174:AZ174"/>
    <mergeCell ref="B208:J208"/>
    <mergeCell ref="B209:J209"/>
    <mergeCell ref="AF203:AG203"/>
    <mergeCell ref="AH203:AI203"/>
    <mergeCell ref="L203:M203"/>
    <mergeCell ref="N203:P203"/>
    <mergeCell ref="L193:M193"/>
    <mergeCell ref="U188:V188"/>
    <mergeCell ref="B202:J202"/>
    <mergeCell ref="W205:X205"/>
    <mergeCell ref="Y205:Z205"/>
    <mergeCell ref="AA205:AB205"/>
    <mergeCell ref="AD205:AE205"/>
    <mergeCell ref="B195:J195"/>
    <mergeCell ref="L195:M195"/>
    <mergeCell ref="BC176:BD176"/>
    <mergeCell ref="AN176:AO176"/>
    <mergeCell ref="AU177:AV177"/>
    <mergeCell ref="AW177:AX177"/>
    <mergeCell ref="AJ177:AK177"/>
    <mergeCell ref="AL177:AM177"/>
    <mergeCell ref="AN177:AO177"/>
    <mergeCell ref="AP177:AQ177"/>
    <mergeCell ref="AS177:AT177"/>
    <mergeCell ref="AS174:AT174"/>
    <mergeCell ref="AU174:AV174"/>
    <mergeCell ref="AF178:AG178"/>
    <mergeCell ref="AH178:AI178"/>
    <mergeCell ref="AH171:AI171"/>
    <mergeCell ref="AP169:AQ169"/>
    <mergeCell ref="AS169:AT169"/>
    <mergeCell ref="AY171:AZ171"/>
    <mergeCell ref="BA171:BB171"/>
    <mergeCell ref="BA169:BB169"/>
    <mergeCell ref="BA174:BB174"/>
    <mergeCell ref="AS175:AT175"/>
    <mergeCell ref="AU175:AV175"/>
    <mergeCell ref="AL174:AM174"/>
    <mergeCell ref="AW171:AX171"/>
    <mergeCell ref="BC175:BD175"/>
    <mergeCell ref="BC178:BD178"/>
    <mergeCell ref="BA176:BB176"/>
    <mergeCell ref="AW178:AX178"/>
    <mergeCell ref="AU170:AV170"/>
    <mergeCell ref="AW170:AX170"/>
    <mergeCell ref="AY170:AZ170"/>
    <mergeCell ref="AU178:AV178"/>
    <mergeCell ref="AW194:AX194"/>
    <mergeCell ref="AJ194:AK194"/>
    <mergeCell ref="AY200:AZ200"/>
    <mergeCell ref="AY191:AZ191"/>
    <mergeCell ref="AL191:AM191"/>
    <mergeCell ref="AN191:AO191"/>
    <mergeCell ref="AP191:AQ191"/>
    <mergeCell ref="AS185:AT185"/>
    <mergeCell ref="AU185:AV185"/>
    <mergeCell ref="AU188:AV188"/>
    <mergeCell ref="AW188:AX188"/>
    <mergeCell ref="AY188:AZ188"/>
    <mergeCell ref="AL190:AM190"/>
    <mergeCell ref="AN190:AO190"/>
    <mergeCell ref="AL196:AM196"/>
    <mergeCell ref="AW193:AX193"/>
    <mergeCell ref="AS193:AT193"/>
    <mergeCell ref="AJ193:AK193"/>
    <mergeCell ref="AL193:AM193"/>
    <mergeCell ref="AP192:AQ192"/>
    <mergeCell ref="AS192:AT192"/>
    <mergeCell ref="AP195:AQ195"/>
    <mergeCell ref="AS195:AT195"/>
    <mergeCell ref="AL195:AM195"/>
    <mergeCell ref="AN195:AO195"/>
    <mergeCell ref="AW190:AX190"/>
    <mergeCell ref="AY190:AZ190"/>
    <mergeCell ref="AS190:AT190"/>
    <mergeCell ref="AJ189:AK189"/>
    <mergeCell ref="AL189:AM189"/>
    <mergeCell ref="AN189:AO189"/>
    <mergeCell ref="AP189:AQ189"/>
    <mergeCell ref="AS150:AT150"/>
    <mergeCell ref="BC137:BD137"/>
    <mergeCell ref="BA151:BB151"/>
    <mergeCell ref="BC129:BD129"/>
    <mergeCell ref="BC132:BD132"/>
    <mergeCell ref="AU151:AV151"/>
    <mergeCell ref="AW151:AX151"/>
    <mergeCell ref="AL147:AM147"/>
    <mergeCell ref="AN147:AO147"/>
    <mergeCell ref="AH146:AI146"/>
    <mergeCell ref="AJ146:AK146"/>
    <mergeCell ref="AL146:AM146"/>
    <mergeCell ref="AY151:AZ151"/>
    <mergeCell ref="AU150:AV150"/>
    <mergeCell ref="AW150:AX150"/>
    <mergeCell ref="AY150:AZ150"/>
    <mergeCell ref="BC149:BD149"/>
    <mergeCell ref="BC151:BD151"/>
    <mergeCell ref="BC150:BD150"/>
    <mergeCell ref="BC140:BD140"/>
    <mergeCell ref="BC146:BD146"/>
    <mergeCell ref="BC147:BD147"/>
    <mergeCell ref="BC143:BD143"/>
    <mergeCell ref="AU142:AV142"/>
    <mergeCell ref="BC141:BD141"/>
    <mergeCell ref="AW140:AX140"/>
    <mergeCell ref="AY140:AZ140"/>
    <mergeCell ref="BA140:BB140"/>
    <mergeCell ref="AP141:AQ141"/>
    <mergeCell ref="AP149:AQ149"/>
    <mergeCell ref="AS143:AT143"/>
    <mergeCell ref="AN148:AO148"/>
    <mergeCell ref="BC152:BD152"/>
    <mergeCell ref="AY156:AZ156"/>
    <mergeCell ref="BA156:BB156"/>
    <mergeCell ref="AW156:AX156"/>
    <mergeCell ref="W181:X181"/>
    <mergeCell ref="AD181:AE181"/>
    <mergeCell ref="AF181:AG181"/>
    <mergeCell ref="AH181:AI181"/>
    <mergeCell ref="AJ181:AK181"/>
    <mergeCell ref="AA181:AB181"/>
    <mergeCell ref="AP145:AQ145"/>
    <mergeCell ref="AS156:AT156"/>
    <mergeCell ref="AU156:AV156"/>
    <mergeCell ref="BA155:BB155"/>
    <mergeCell ref="BA150:BB150"/>
    <mergeCell ref="AH150:AI150"/>
    <mergeCell ref="AW174:AX174"/>
    <mergeCell ref="BC165:BD165"/>
    <mergeCell ref="AJ165:AK165"/>
    <mergeCell ref="AL165:AM165"/>
    <mergeCell ref="BC159:BD159"/>
    <mergeCell ref="AN178:AO178"/>
    <mergeCell ref="AP178:AQ178"/>
    <mergeCell ref="AS178:AT178"/>
    <mergeCell ref="Y181:Z181"/>
    <mergeCell ref="BA152:BB152"/>
    <mergeCell ref="BC156:BD156"/>
    <mergeCell ref="AJ176:AK176"/>
    <mergeCell ref="AL176:AM176"/>
    <mergeCell ref="AU152:AV152"/>
    <mergeCell ref="AJ171:AK171"/>
    <mergeCell ref="AL171:AM171"/>
    <mergeCell ref="BA162:BB162"/>
    <mergeCell ref="BA161:BB161"/>
    <mergeCell ref="BC162:BD162"/>
    <mergeCell ref="AW183:AX183"/>
    <mergeCell ref="AW184:AX184"/>
    <mergeCell ref="AY184:AZ184"/>
    <mergeCell ref="AY185:AZ185"/>
    <mergeCell ref="AY193:AZ193"/>
    <mergeCell ref="AU176:AV176"/>
    <mergeCell ref="AW176:AX176"/>
    <mergeCell ref="BC155:BD155"/>
    <mergeCell ref="AY163:AZ163"/>
    <mergeCell ref="BA163:BB163"/>
    <mergeCell ref="BC163:BD163"/>
    <mergeCell ref="BC183:BD183"/>
    <mergeCell ref="BA144:BB144"/>
    <mergeCell ref="AU144:AV144"/>
    <mergeCell ref="BA145:BB145"/>
    <mergeCell ref="AY155:AZ155"/>
    <mergeCell ref="BC157:BD157"/>
    <mergeCell ref="BC158:BD158"/>
    <mergeCell ref="BA181:BB181"/>
    <mergeCell ref="BC169:BD169"/>
    <mergeCell ref="BC181:BD181"/>
    <mergeCell ref="AW182:AX182"/>
    <mergeCell ref="BC182:BD182"/>
    <mergeCell ref="BC160:BD160"/>
    <mergeCell ref="AU155:AV155"/>
    <mergeCell ref="AW189:AX189"/>
    <mergeCell ref="AY189:AZ189"/>
    <mergeCell ref="BA189:BB189"/>
    <mergeCell ref="BC148:BD148"/>
    <mergeCell ref="BC76:BD76"/>
    <mergeCell ref="BC77:BD77"/>
    <mergeCell ref="BC78:BD78"/>
    <mergeCell ref="BC121:BD121"/>
    <mergeCell ref="BC112:BD112"/>
    <mergeCell ref="BC97:BD97"/>
    <mergeCell ref="BC83:BD83"/>
    <mergeCell ref="BC93:BD93"/>
    <mergeCell ref="BC95:BD95"/>
    <mergeCell ref="BC100:BD100"/>
    <mergeCell ref="BC99:BD99"/>
    <mergeCell ref="BC109:BD109"/>
    <mergeCell ref="BC113:BD113"/>
    <mergeCell ref="BC114:BD114"/>
    <mergeCell ref="BC115:BD115"/>
    <mergeCell ref="BC116:BD116"/>
    <mergeCell ref="BC119:BD119"/>
    <mergeCell ref="BC106:BD106"/>
    <mergeCell ref="BC96:BD96"/>
    <mergeCell ref="BC105:BD105"/>
    <mergeCell ref="BC101:BD101"/>
    <mergeCell ref="BC98:BD98"/>
    <mergeCell ref="BC82:BD82"/>
    <mergeCell ref="BC104:BD104"/>
    <mergeCell ref="BC90:BD90"/>
    <mergeCell ref="BC94:BD94"/>
    <mergeCell ref="BC120:BD120"/>
    <mergeCell ref="BC81:BD81"/>
    <mergeCell ref="BC108:BD108"/>
    <mergeCell ref="BC103:BD103"/>
    <mergeCell ref="BC89:BD89"/>
    <mergeCell ref="B183:J183"/>
    <mergeCell ref="L183:M183"/>
    <mergeCell ref="N183:P183"/>
    <mergeCell ref="Q183:S183"/>
    <mergeCell ref="U183:V183"/>
    <mergeCell ref="W183:X183"/>
    <mergeCell ref="AA183:AB183"/>
    <mergeCell ref="B182:J182"/>
    <mergeCell ref="B177:J177"/>
    <mergeCell ref="U177:V177"/>
    <mergeCell ref="W177:X177"/>
    <mergeCell ref="L182:M182"/>
    <mergeCell ref="W176:X176"/>
    <mergeCell ref="Y176:Z176"/>
    <mergeCell ref="AA176:AB176"/>
    <mergeCell ref="AF184:AG184"/>
    <mergeCell ref="Q182:S182"/>
    <mergeCell ref="AA182:AB182"/>
    <mergeCell ref="N182:P182"/>
    <mergeCell ref="U182:V182"/>
    <mergeCell ref="W182:X182"/>
    <mergeCell ref="AD182:AE182"/>
    <mergeCell ref="AF182:AG182"/>
    <mergeCell ref="Y182:Z182"/>
    <mergeCell ref="Y183:Z183"/>
    <mergeCell ref="Y184:Z184"/>
    <mergeCell ref="U184:V184"/>
    <mergeCell ref="N184:P184"/>
    <mergeCell ref="Q184:S184"/>
    <mergeCell ref="AA184:AB184"/>
    <mergeCell ref="L178:M178"/>
    <mergeCell ref="N178:P178"/>
    <mergeCell ref="U181:V181"/>
    <mergeCell ref="B181:J181"/>
    <mergeCell ref="N181:P181"/>
    <mergeCell ref="Q181:S181"/>
    <mergeCell ref="B180:J180"/>
    <mergeCell ref="AF177:AG177"/>
    <mergeCell ref="N175:P175"/>
    <mergeCell ref="L180:M180"/>
    <mergeCell ref="L177:M177"/>
    <mergeCell ref="W175:X175"/>
    <mergeCell ref="Y175:Z175"/>
    <mergeCell ref="AA175:AB175"/>
    <mergeCell ref="AD175:AE175"/>
    <mergeCell ref="AF175:AG175"/>
    <mergeCell ref="L175:M175"/>
    <mergeCell ref="B176:J176"/>
    <mergeCell ref="Q177:S177"/>
    <mergeCell ref="L176:M176"/>
    <mergeCell ref="L181:M181"/>
    <mergeCell ref="N176:P176"/>
    <mergeCell ref="B178:J178"/>
    <mergeCell ref="AA178:AB178"/>
    <mergeCell ref="Q176:S176"/>
    <mergeCell ref="U176:V176"/>
    <mergeCell ref="Q178:S178"/>
    <mergeCell ref="U178:V178"/>
    <mergeCell ref="N177:P177"/>
    <mergeCell ref="W178:X178"/>
    <mergeCell ref="B174:J174"/>
    <mergeCell ref="U174:V174"/>
    <mergeCell ref="W174:X174"/>
    <mergeCell ref="AD174:AE174"/>
    <mergeCell ref="AF174:AG174"/>
    <mergeCell ref="AH174:AI174"/>
    <mergeCell ref="AJ174:AK174"/>
    <mergeCell ref="AJ175:AK175"/>
    <mergeCell ref="AL175:AM175"/>
    <mergeCell ref="L174:M174"/>
    <mergeCell ref="Q171:S171"/>
    <mergeCell ref="L165:M165"/>
    <mergeCell ref="B173:J173"/>
    <mergeCell ref="L173:M173"/>
    <mergeCell ref="N173:S173"/>
    <mergeCell ref="B164:J164"/>
    <mergeCell ref="U164:V164"/>
    <mergeCell ref="N164:P164"/>
    <mergeCell ref="Q164:S164"/>
    <mergeCell ref="AA170:AB170"/>
    <mergeCell ref="AA171:AB171"/>
    <mergeCell ref="Y174:Z174"/>
    <mergeCell ref="Q175:S175"/>
    <mergeCell ref="B169:J169"/>
    <mergeCell ref="U175:V175"/>
    <mergeCell ref="AH175:AI175"/>
    <mergeCell ref="B175:J175"/>
    <mergeCell ref="BA164:BB164"/>
    <mergeCell ref="AU160:AV160"/>
    <mergeCell ref="L169:M169"/>
    <mergeCell ref="N169:P169"/>
    <mergeCell ref="Q169:S169"/>
    <mergeCell ref="AA169:AB169"/>
    <mergeCell ref="U170:V170"/>
    <mergeCell ref="L167:M167"/>
    <mergeCell ref="AJ164:AK164"/>
    <mergeCell ref="AL164:AM164"/>
    <mergeCell ref="AN164:AO164"/>
    <mergeCell ref="AP164:AQ164"/>
    <mergeCell ref="AS164:AT164"/>
    <mergeCell ref="AU164:AV164"/>
    <mergeCell ref="AW163:AX163"/>
    <mergeCell ref="N167:S167"/>
    <mergeCell ref="AP165:AQ165"/>
    <mergeCell ref="AS165:AT165"/>
    <mergeCell ref="AU165:AV165"/>
    <mergeCell ref="AF164:AG164"/>
    <mergeCell ref="AJ169:AK169"/>
    <mergeCell ref="AL169:AM169"/>
    <mergeCell ref="AN169:AO169"/>
    <mergeCell ref="L163:M163"/>
    <mergeCell ref="AH165:AI165"/>
    <mergeCell ref="N165:P165"/>
    <mergeCell ref="Q165:S165"/>
    <mergeCell ref="W168:X168"/>
    <mergeCell ref="AU163:AV163"/>
    <mergeCell ref="N160:P160"/>
    <mergeCell ref="L164:M164"/>
    <mergeCell ref="W170:X170"/>
    <mergeCell ref="AY161:AZ161"/>
    <mergeCell ref="AJ161:AK161"/>
    <mergeCell ref="U162:V162"/>
    <mergeCell ref="U161:V161"/>
    <mergeCell ref="Q162:S162"/>
    <mergeCell ref="N170:P170"/>
    <mergeCell ref="Q170:S170"/>
    <mergeCell ref="AW169:AX169"/>
    <mergeCell ref="AY169:AZ169"/>
    <mergeCell ref="Y169:Z169"/>
    <mergeCell ref="Y168:Z168"/>
    <mergeCell ref="AA168:AB168"/>
    <mergeCell ref="U168:V168"/>
    <mergeCell ref="U169:V169"/>
    <mergeCell ref="W169:X169"/>
    <mergeCell ref="AD169:AE169"/>
    <mergeCell ref="AF169:AG169"/>
    <mergeCell ref="AH169:AI169"/>
    <mergeCell ref="AD164:AE164"/>
    <mergeCell ref="AN165:AO165"/>
    <mergeCell ref="AF165:AG165"/>
    <mergeCell ref="AW165:AX165"/>
    <mergeCell ref="AY165:AZ165"/>
    <mergeCell ref="AD165:AE165"/>
    <mergeCell ref="AW164:AX164"/>
    <mergeCell ref="AY164:AZ164"/>
    <mergeCell ref="AN170:AO170"/>
    <mergeCell ref="AP163:AQ163"/>
    <mergeCell ref="AU162:AV162"/>
    <mergeCell ref="AL161:AM161"/>
    <mergeCell ref="BA160:BB160"/>
    <mergeCell ref="BA165:BB165"/>
    <mergeCell ref="AD168:AE168"/>
    <mergeCell ref="AF168:AG168"/>
    <mergeCell ref="AH168:AI168"/>
    <mergeCell ref="AJ168:AK168"/>
    <mergeCell ref="AL168:AM168"/>
    <mergeCell ref="AN168:AO168"/>
    <mergeCell ref="AP168:AQ168"/>
    <mergeCell ref="AS168:AT168"/>
    <mergeCell ref="U171:V171"/>
    <mergeCell ref="W171:X171"/>
    <mergeCell ref="AD171:AE171"/>
    <mergeCell ref="AF171:AG171"/>
    <mergeCell ref="B170:J170"/>
    <mergeCell ref="AD170:AE170"/>
    <mergeCell ref="AF170:AG170"/>
    <mergeCell ref="AH170:AI170"/>
    <mergeCell ref="B168:J168"/>
    <mergeCell ref="L168:M168"/>
    <mergeCell ref="N168:P168"/>
    <mergeCell ref="Q168:S168"/>
    <mergeCell ref="B167:J167"/>
    <mergeCell ref="L170:M170"/>
    <mergeCell ref="L171:M171"/>
    <mergeCell ref="B171:J171"/>
    <mergeCell ref="N171:P171"/>
    <mergeCell ref="Y171:Z171"/>
    <mergeCell ref="AA165:AB165"/>
    <mergeCell ref="B165:J165"/>
    <mergeCell ref="U165:V165"/>
    <mergeCell ref="W165:X165"/>
    <mergeCell ref="AN160:AO160"/>
    <mergeCell ref="AP160:AQ160"/>
    <mergeCell ref="AS160:AT160"/>
    <mergeCell ref="AD162:AE162"/>
    <mergeCell ref="AF162:AG162"/>
    <mergeCell ref="AH162:AI162"/>
    <mergeCell ref="Y162:Z162"/>
    <mergeCell ref="AA162:AB162"/>
    <mergeCell ref="W160:X160"/>
    <mergeCell ref="Y160:Z160"/>
    <mergeCell ref="Y161:Z161"/>
    <mergeCell ref="AA161:AB161"/>
    <mergeCell ref="AA160:AB160"/>
    <mergeCell ref="B163:J163"/>
    <mergeCell ref="U163:V163"/>
    <mergeCell ref="W163:X163"/>
    <mergeCell ref="AD163:AE163"/>
    <mergeCell ref="AF163:AG163"/>
    <mergeCell ref="AH163:AI163"/>
    <mergeCell ref="N163:P163"/>
    <mergeCell ref="Q163:S163"/>
    <mergeCell ref="AS163:AT163"/>
    <mergeCell ref="AS161:AT161"/>
    <mergeCell ref="AP162:AQ162"/>
    <mergeCell ref="AS162:AT162"/>
    <mergeCell ref="W161:X161"/>
    <mergeCell ref="AD161:AE161"/>
    <mergeCell ref="AF161:AG161"/>
    <mergeCell ref="AH161:AI161"/>
    <mergeCell ref="AJ163:AK163"/>
    <mergeCell ref="AY159:AZ159"/>
    <mergeCell ref="BA159:BB159"/>
    <mergeCell ref="AJ159:AK159"/>
    <mergeCell ref="AL159:AM159"/>
    <mergeCell ref="AN159:AO159"/>
    <mergeCell ref="AP159:AQ159"/>
    <mergeCell ref="AS159:AT159"/>
    <mergeCell ref="AU159:AV159"/>
    <mergeCell ref="B159:J159"/>
    <mergeCell ref="U159:V159"/>
    <mergeCell ref="L159:M159"/>
    <mergeCell ref="BA157:BB157"/>
    <mergeCell ref="N158:P158"/>
    <mergeCell ref="Q158:S158"/>
    <mergeCell ref="L157:M157"/>
    <mergeCell ref="L158:M158"/>
    <mergeCell ref="N159:P159"/>
    <mergeCell ref="Q159:S159"/>
    <mergeCell ref="N157:P157"/>
    <mergeCell ref="Q157:S157"/>
    <mergeCell ref="AF158:AG158"/>
    <mergeCell ref="AW158:AX158"/>
    <mergeCell ref="AY158:AZ158"/>
    <mergeCell ref="AL158:AM158"/>
    <mergeCell ref="W159:X159"/>
    <mergeCell ref="AW159:AX159"/>
    <mergeCell ref="AA159:AB159"/>
    <mergeCell ref="AA157:AB157"/>
    <mergeCell ref="AA158:AB158"/>
    <mergeCell ref="AU158:AV158"/>
    <mergeCell ref="AJ158:AK158"/>
    <mergeCell ref="N148:P148"/>
    <mergeCell ref="AA148:AB148"/>
    <mergeCell ref="Y151:Z151"/>
    <mergeCell ref="AH149:AI149"/>
    <mergeCell ref="W157:X157"/>
    <mergeCell ref="AD157:AE157"/>
    <mergeCell ref="AF157:AG157"/>
    <mergeCell ref="Y157:Z157"/>
    <mergeCell ref="B156:J156"/>
    <mergeCell ref="U156:V156"/>
    <mergeCell ref="W156:X156"/>
    <mergeCell ref="AD156:AE156"/>
    <mergeCell ref="AH158:AI158"/>
    <mergeCell ref="AF152:AG152"/>
    <mergeCell ref="Q150:S150"/>
    <mergeCell ref="N149:P149"/>
    <mergeCell ref="Q149:S149"/>
    <mergeCell ref="B150:J150"/>
    <mergeCell ref="B148:J148"/>
    <mergeCell ref="U157:V157"/>
    <mergeCell ref="U148:V148"/>
    <mergeCell ref="B157:J157"/>
    <mergeCell ref="AD152:AE152"/>
    <mergeCell ref="N150:P150"/>
    <mergeCell ref="AF156:AG156"/>
    <mergeCell ref="AH156:AI156"/>
    <mergeCell ref="AH155:AI155"/>
    <mergeCell ref="AA152:AB152"/>
    <mergeCell ref="AA155:AB155"/>
    <mergeCell ref="AA156:AB156"/>
    <mergeCell ref="B149:J149"/>
    <mergeCell ref="L148:M148"/>
    <mergeCell ref="Q147:S147"/>
    <mergeCell ref="AA146:AB146"/>
    <mergeCell ref="U146:V146"/>
    <mergeCell ref="W146:X146"/>
    <mergeCell ref="AD146:AE146"/>
    <mergeCell ref="AF146:AG146"/>
    <mergeCell ref="Q145:S145"/>
    <mergeCell ref="AN146:AO146"/>
    <mergeCell ref="AH143:AI143"/>
    <mergeCell ref="AJ143:AK143"/>
    <mergeCell ref="AL143:AM143"/>
    <mergeCell ref="AN143:AO143"/>
    <mergeCell ref="AJ147:AK147"/>
    <mergeCell ref="AH141:AI141"/>
    <mergeCell ref="AJ141:AK141"/>
    <mergeCell ref="AL141:AM141"/>
    <mergeCell ref="AN141:AO141"/>
    <mergeCell ref="U144:V144"/>
    <mergeCell ref="W144:X144"/>
    <mergeCell ref="Y144:Z144"/>
    <mergeCell ref="AA144:AB144"/>
    <mergeCell ref="AD144:AE144"/>
    <mergeCell ref="AD145:AE145"/>
    <mergeCell ref="AF145:AG145"/>
    <mergeCell ref="AH145:AI145"/>
    <mergeCell ref="AJ145:AK145"/>
    <mergeCell ref="AL145:AM145"/>
    <mergeCell ref="W142:X142"/>
    <mergeCell ref="Y142:Z142"/>
    <mergeCell ref="U142:V142"/>
    <mergeCell ref="AA141:AB141"/>
    <mergeCell ref="AJ144:AK144"/>
    <mergeCell ref="U141:V141"/>
    <mergeCell ref="W134:X134"/>
    <mergeCell ref="Y134:Z134"/>
    <mergeCell ref="AA134:AB134"/>
    <mergeCell ref="AD134:AE134"/>
    <mergeCell ref="AF134:AG134"/>
    <mergeCell ref="AN134:AO134"/>
    <mergeCell ref="BC134:BD134"/>
    <mergeCell ref="AH134:AI134"/>
    <mergeCell ref="AJ134:AK134"/>
    <mergeCell ref="AH137:AI137"/>
    <mergeCell ref="AS137:AT137"/>
    <mergeCell ref="BA142:BB142"/>
    <mergeCell ref="AP140:AQ140"/>
    <mergeCell ref="AS140:AT140"/>
    <mergeCell ref="AU140:AV140"/>
    <mergeCell ref="AW141:AX141"/>
    <mergeCell ref="AD141:AE141"/>
    <mergeCell ref="BC136:BD136"/>
    <mergeCell ref="AJ136:AK136"/>
    <mergeCell ref="AL136:AM136"/>
    <mergeCell ref="AN136:AO136"/>
    <mergeCell ref="AP136:AQ136"/>
    <mergeCell ref="AS136:AT136"/>
    <mergeCell ref="AU136:AV136"/>
    <mergeCell ref="BC135:BD135"/>
    <mergeCell ref="AP137:AQ137"/>
    <mergeCell ref="AS142:AT142"/>
    <mergeCell ref="AU137:AV137"/>
    <mergeCell ref="AL135:AM135"/>
    <mergeCell ref="AN135:AO135"/>
    <mergeCell ref="AP135:AQ135"/>
    <mergeCell ref="BA132:BB132"/>
    <mergeCell ref="AJ132:AK132"/>
    <mergeCell ref="AL132:AM132"/>
    <mergeCell ref="AN132:AO132"/>
    <mergeCell ref="AP132:AQ132"/>
    <mergeCell ref="AS132:AT132"/>
    <mergeCell ref="AU132:AV132"/>
    <mergeCell ref="AY134:AZ134"/>
    <mergeCell ref="BA134:BB134"/>
    <mergeCell ref="BC133:BD133"/>
    <mergeCell ref="AJ133:AK133"/>
    <mergeCell ref="AL133:AM133"/>
    <mergeCell ref="AN133:AO133"/>
    <mergeCell ref="AP133:AQ133"/>
    <mergeCell ref="AS133:AT133"/>
    <mergeCell ref="AU133:AV133"/>
    <mergeCell ref="AW132:AX132"/>
    <mergeCell ref="AY132:AZ132"/>
    <mergeCell ref="AW134:AX134"/>
    <mergeCell ref="AW133:AX133"/>
    <mergeCell ref="AY133:AZ133"/>
    <mergeCell ref="AN129:AO129"/>
    <mergeCell ref="Y128:Z128"/>
    <mergeCell ref="Y129:Z129"/>
    <mergeCell ref="N128:P128"/>
    <mergeCell ref="BA128:BB128"/>
    <mergeCell ref="AH128:AI128"/>
    <mergeCell ref="AJ128:AK128"/>
    <mergeCell ref="AL128:AM128"/>
    <mergeCell ref="AN128:AO128"/>
    <mergeCell ref="L129:M129"/>
    <mergeCell ref="AY128:AZ128"/>
    <mergeCell ref="AU128:AV128"/>
    <mergeCell ref="AW128:AX128"/>
    <mergeCell ref="U128:V128"/>
    <mergeCell ref="W128:X128"/>
    <mergeCell ref="AD128:AE128"/>
    <mergeCell ref="AF128:AG128"/>
    <mergeCell ref="AP129:AQ129"/>
    <mergeCell ref="AS129:AT129"/>
    <mergeCell ref="AU129:AV129"/>
    <mergeCell ref="AW129:AX129"/>
    <mergeCell ref="AY129:AZ129"/>
    <mergeCell ref="AA129:AB129"/>
    <mergeCell ref="AD129:AE129"/>
    <mergeCell ref="AF129:AG129"/>
    <mergeCell ref="AH129:AI129"/>
    <mergeCell ref="L128:M128"/>
    <mergeCell ref="AD126:AE126"/>
    <mergeCell ref="AF126:AG126"/>
    <mergeCell ref="BC126:BD126"/>
    <mergeCell ref="AH126:AI126"/>
    <mergeCell ref="AJ126:AK126"/>
    <mergeCell ref="AL126:AM126"/>
    <mergeCell ref="AN126:AO126"/>
    <mergeCell ref="AP126:AQ126"/>
    <mergeCell ref="AS126:AT126"/>
    <mergeCell ref="AU126:AV126"/>
    <mergeCell ref="AH125:AI125"/>
    <mergeCell ref="AJ125:AK125"/>
    <mergeCell ref="AL125:AM125"/>
    <mergeCell ref="BA125:BB125"/>
    <mergeCell ref="BC125:BD125"/>
    <mergeCell ref="AN125:AO125"/>
    <mergeCell ref="AP125:AQ125"/>
    <mergeCell ref="AN127:AO127"/>
    <mergeCell ref="AY122:AZ122"/>
    <mergeCell ref="BA122:BB122"/>
    <mergeCell ref="B126:J126"/>
    <mergeCell ref="AS127:AT127"/>
    <mergeCell ref="AU127:AV127"/>
    <mergeCell ref="AW127:AX127"/>
    <mergeCell ref="AY127:AZ127"/>
    <mergeCell ref="BA127:BB127"/>
    <mergeCell ref="AD122:AE122"/>
    <mergeCell ref="AF122:AG122"/>
    <mergeCell ref="L126:M126"/>
    <mergeCell ref="N126:P126"/>
    <mergeCell ref="B122:J122"/>
    <mergeCell ref="W122:X122"/>
    <mergeCell ref="L122:M122"/>
    <mergeCell ref="L125:M125"/>
    <mergeCell ref="N122:P122"/>
    <mergeCell ref="Q122:S122"/>
    <mergeCell ref="N125:P125"/>
    <mergeCell ref="Q125:S125"/>
    <mergeCell ref="U122:V122"/>
    <mergeCell ref="L124:M124"/>
    <mergeCell ref="N124:S124"/>
    <mergeCell ref="B124:J124"/>
    <mergeCell ref="B125:J125"/>
    <mergeCell ref="U125:V125"/>
    <mergeCell ref="BA126:BB126"/>
    <mergeCell ref="U126:V126"/>
    <mergeCell ref="AW125:AX125"/>
    <mergeCell ref="AY125:AZ125"/>
    <mergeCell ref="AA126:AB126"/>
    <mergeCell ref="Q119:S119"/>
    <mergeCell ref="AD119:AE119"/>
    <mergeCell ref="Q120:S120"/>
    <mergeCell ref="BC127:BD127"/>
    <mergeCell ref="Y125:Z125"/>
    <mergeCell ref="Y127:Z127"/>
    <mergeCell ref="AA125:AB125"/>
    <mergeCell ref="AA127:AB127"/>
    <mergeCell ref="AW126:AX126"/>
    <mergeCell ref="AY126:AZ126"/>
    <mergeCell ref="AF119:AG119"/>
    <mergeCell ref="AH119:AI119"/>
    <mergeCell ref="AW119:AX119"/>
    <mergeCell ref="AY119:AZ119"/>
    <mergeCell ref="BC122:BD122"/>
    <mergeCell ref="AJ122:AK122"/>
    <mergeCell ref="AL122:AM122"/>
    <mergeCell ref="AN122:AO122"/>
    <mergeCell ref="AP122:AQ122"/>
    <mergeCell ref="AS122:AT122"/>
    <mergeCell ref="AU122:AV122"/>
    <mergeCell ref="AH122:AI122"/>
    <mergeCell ref="Y122:Z122"/>
    <mergeCell ref="AU125:AV125"/>
    <mergeCell ref="AS125:AT125"/>
    <mergeCell ref="AD125:AE125"/>
    <mergeCell ref="AF125:AG125"/>
    <mergeCell ref="AS121:AT121"/>
    <mergeCell ref="Y119:Z119"/>
    <mergeCell ref="AD127:AE127"/>
    <mergeCell ref="AF127:AG127"/>
    <mergeCell ref="BA119:BB119"/>
    <mergeCell ref="L121:M121"/>
    <mergeCell ref="N121:P121"/>
    <mergeCell ref="Q121:S121"/>
    <mergeCell ref="Y121:Z121"/>
    <mergeCell ref="AA121:AB121"/>
    <mergeCell ref="AW120:AX120"/>
    <mergeCell ref="AY120:AZ120"/>
    <mergeCell ref="BA120:BB120"/>
    <mergeCell ref="AJ120:AK120"/>
    <mergeCell ref="AL120:AM120"/>
    <mergeCell ref="AN120:AO120"/>
    <mergeCell ref="AP120:AQ120"/>
    <mergeCell ref="AS120:AT120"/>
    <mergeCell ref="AU120:AV120"/>
    <mergeCell ref="U120:V120"/>
    <mergeCell ref="W120:X120"/>
    <mergeCell ref="AD120:AE120"/>
    <mergeCell ref="AF120:AG120"/>
    <mergeCell ref="AH120:AI120"/>
    <mergeCell ref="L120:M120"/>
    <mergeCell ref="N120:P120"/>
    <mergeCell ref="W121:X121"/>
    <mergeCell ref="AD121:AE121"/>
    <mergeCell ref="AF121:AG121"/>
    <mergeCell ref="AH121:AI121"/>
    <mergeCell ref="AU121:AV121"/>
    <mergeCell ref="U121:V121"/>
    <mergeCell ref="AA120:AB120"/>
    <mergeCell ref="Y120:Z120"/>
    <mergeCell ref="AW121:AX121"/>
    <mergeCell ref="AY121:AZ121"/>
    <mergeCell ref="BA121:BB121"/>
    <mergeCell ref="AN121:AO121"/>
    <mergeCell ref="AP121:AQ121"/>
    <mergeCell ref="BA116:BB116"/>
    <mergeCell ref="AH116:AI116"/>
    <mergeCell ref="AJ116:AK116"/>
    <mergeCell ref="AL116:AM116"/>
    <mergeCell ref="AF114:AG114"/>
    <mergeCell ref="AY113:AZ113"/>
    <mergeCell ref="BA113:BB113"/>
    <mergeCell ref="AU115:AV115"/>
    <mergeCell ref="AW115:AX115"/>
    <mergeCell ref="AY115:AZ115"/>
    <mergeCell ref="BA115:BB115"/>
    <mergeCell ref="AH115:AI115"/>
    <mergeCell ref="AJ115:AK115"/>
    <mergeCell ref="AL115:AM115"/>
    <mergeCell ref="AN115:AO115"/>
    <mergeCell ref="AP115:AQ115"/>
    <mergeCell ref="AS115:AT115"/>
    <mergeCell ref="AY114:AZ114"/>
    <mergeCell ref="BA114:BB114"/>
    <mergeCell ref="AL114:AM114"/>
    <mergeCell ref="AN114:AO114"/>
    <mergeCell ref="AP114:AQ114"/>
    <mergeCell ref="AS114:AT114"/>
    <mergeCell ref="AU114:AV114"/>
    <mergeCell ref="AW114:AX114"/>
    <mergeCell ref="AS113:AT113"/>
    <mergeCell ref="AU113:AV113"/>
    <mergeCell ref="B116:J116"/>
    <mergeCell ref="U116:V116"/>
    <mergeCell ref="W116:X116"/>
    <mergeCell ref="AD116:AE116"/>
    <mergeCell ref="AF116:AG116"/>
    <mergeCell ref="N116:P116"/>
    <mergeCell ref="Q116:S116"/>
    <mergeCell ref="AW100:AX100"/>
    <mergeCell ref="AP101:AQ101"/>
    <mergeCell ref="AS101:AT101"/>
    <mergeCell ref="AU101:AV101"/>
    <mergeCell ref="AW101:AX101"/>
    <mergeCell ref="AH108:AI108"/>
    <mergeCell ref="B101:J101"/>
    <mergeCell ref="L101:M101"/>
    <mergeCell ref="B100:J100"/>
    <mergeCell ref="Q104:S104"/>
    <mergeCell ref="AW112:AX112"/>
    <mergeCell ref="B109:J109"/>
    <mergeCell ref="U109:V109"/>
    <mergeCell ref="W109:X109"/>
    <mergeCell ref="AD109:AE109"/>
    <mergeCell ref="AF109:AG109"/>
    <mergeCell ref="AH109:AI109"/>
    <mergeCell ref="B113:J113"/>
    <mergeCell ref="U113:V113"/>
    <mergeCell ref="AN102:AO102"/>
    <mergeCell ref="AS107:AT107"/>
    <mergeCell ref="W113:X113"/>
    <mergeCell ref="Y104:Z104"/>
    <mergeCell ref="B114:J114"/>
    <mergeCell ref="L114:M114"/>
    <mergeCell ref="AJ112:AK112"/>
    <mergeCell ref="Q112:S112"/>
    <mergeCell ref="N113:P113"/>
    <mergeCell ref="AL109:AM109"/>
    <mergeCell ref="AN109:AO109"/>
    <mergeCell ref="AP109:AQ109"/>
    <mergeCell ref="AP112:AQ112"/>
    <mergeCell ref="AS112:AT112"/>
    <mergeCell ref="AP113:AQ113"/>
    <mergeCell ref="AL112:AM112"/>
    <mergeCell ref="AN112:AO112"/>
    <mergeCell ref="Y112:Z112"/>
    <mergeCell ref="AA109:AB109"/>
    <mergeCell ref="Y109:Z109"/>
    <mergeCell ref="AJ109:AK109"/>
    <mergeCell ref="BA99:BB99"/>
    <mergeCell ref="AY108:AZ108"/>
    <mergeCell ref="BA108:BB108"/>
    <mergeCell ref="AN103:AO103"/>
    <mergeCell ref="AP103:AQ103"/>
    <mergeCell ref="AS103:AT103"/>
    <mergeCell ref="AL101:AM101"/>
    <mergeCell ref="AY104:AZ104"/>
    <mergeCell ref="AY103:AZ103"/>
    <mergeCell ref="BA103:BB103"/>
    <mergeCell ref="U102:V102"/>
    <mergeCell ref="U101:V101"/>
    <mergeCell ref="W101:X101"/>
    <mergeCell ref="U99:V99"/>
    <mergeCell ref="W99:X99"/>
    <mergeCell ref="AD99:AE99"/>
    <mergeCell ref="AJ108:AK108"/>
    <mergeCell ref="AD105:AE105"/>
    <mergeCell ref="AN107:AO107"/>
    <mergeCell ref="AA108:AB108"/>
    <mergeCell ref="AH107:AI107"/>
    <mergeCell ref="AJ107:AK107"/>
    <mergeCell ref="AH103:AI103"/>
    <mergeCell ref="BA101:BB101"/>
    <mergeCell ref="AN101:AO101"/>
    <mergeCell ref="AL108:AM108"/>
    <mergeCell ref="AN108:AO108"/>
    <mergeCell ref="AP108:AQ108"/>
    <mergeCell ref="AS108:AT108"/>
    <mergeCell ref="AU108:AV108"/>
    <mergeCell ref="BA105:BB105"/>
    <mergeCell ref="AY107:AZ107"/>
    <mergeCell ref="BA107:BB107"/>
    <mergeCell ref="BC107:BD107"/>
    <mergeCell ref="AJ106:AK106"/>
    <mergeCell ref="AL106:AM106"/>
    <mergeCell ref="AN106:AO106"/>
    <mergeCell ref="AY106:AZ106"/>
    <mergeCell ref="AN105:AO105"/>
    <mergeCell ref="BA106:BB106"/>
    <mergeCell ref="AY105:AZ105"/>
    <mergeCell ref="AW106:AX106"/>
    <mergeCell ref="AP105:AQ105"/>
    <mergeCell ref="AS105:AT105"/>
    <mergeCell ref="AL102:AM102"/>
    <mergeCell ref="AU107:AV107"/>
    <mergeCell ref="AA104:AB104"/>
    <mergeCell ref="AF107:AG107"/>
    <mergeCell ref="AH102:AI102"/>
    <mergeCell ref="AJ102:AK102"/>
    <mergeCell ref="U107:V107"/>
    <mergeCell ref="W107:X107"/>
    <mergeCell ref="Y107:Z107"/>
    <mergeCell ref="AW107:AX107"/>
    <mergeCell ref="AN100:AO100"/>
    <mergeCell ref="Y101:Z101"/>
    <mergeCell ref="AH104:AI104"/>
    <mergeCell ref="AJ104:AK104"/>
    <mergeCell ref="L105:M105"/>
    <mergeCell ref="Q101:S101"/>
    <mergeCell ref="BA109:BB109"/>
    <mergeCell ref="AA106:AB106"/>
    <mergeCell ref="AD106:AE106"/>
    <mergeCell ref="AF106:AG106"/>
    <mergeCell ref="AH106:AI106"/>
    <mergeCell ref="AA101:AB101"/>
    <mergeCell ref="AD101:AE101"/>
    <mergeCell ref="W103:X103"/>
    <mergeCell ref="Y103:Z103"/>
    <mergeCell ref="AU102:AV102"/>
    <mergeCell ref="AL104:AM104"/>
    <mergeCell ref="AN104:AO104"/>
    <mergeCell ref="AP104:AQ104"/>
    <mergeCell ref="AS104:AT104"/>
    <mergeCell ref="AP106:AQ106"/>
    <mergeCell ref="AS106:AT106"/>
    <mergeCell ref="B107:J107"/>
    <mergeCell ref="AA107:AB107"/>
    <mergeCell ref="AD107:AE107"/>
    <mergeCell ref="N105:P105"/>
    <mergeCell ref="Q105:S105"/>
    <mergeCell ref="U104:V104"/>
    <mergeCell ref="W104:X104"/>
    <mergeCell ref="AF104:AG104"/>
    <mergeCell ref="N107:P107"/>
    <mergeCell ref="Q107:S107"/>
    <mergeCell ref="AD104:AE104"/>
    <mergeCell ref="AA100:AB100"/>
    <mergeCell ref="AF101:AG101"/>
    <mergeCell ref="B106:J106"/>
    <mergeCell ref="Y100:Z100"/>
    <mergeCell ref="B102:J102"/>
    <mergeCell ref="L102:M102"/>
    <mergeCell ref="N102:P102"/>
    <mergeCell ref="Q102:S102"/>
    <mergeCell ref="L107:M107"/>
    <mergeCell ref="L106:M106"/>
    <mergeCell ref="N106:P106"/>
    <mergeCell ref="Q106:S106"/>
    <mergeCell ref="B104:J104"/>
    <mergeCell ref="L103:M103"/>
    <mergeCell ref="N103:P103"/>
    <mergeCell ref="Q103:S103"/>
    <mergeCell ref="U103:V103"/>
    <mergeCell ref="AA103:AB103"/>
    <mergeCell ref="AD103:AE103"/>
    <mergeCell ref="AF103:AG103"/>
    <mergeCell ref="AA105:AB105"/>
    <mergeCell ref="N100:P100"/>
    <mergeCell ref="Q100:S100"/>
    <mergeCell ref="L100:M100"/>
    <mergeCell ref="AD98:AE98"/>
    <mergeCell ref="AH92:AI92"/>
    <mergeCell ref="AP94:AQ94"/>
    <mergeCell ref="W93:X93"/>
    <mergeCell ref="B90:J90"/>
    <mergeCell ref="AW94:AX94"/>
    <mergeCell ref="AP91:AQ91"/>
    <mergeCell ref="AS91:AT91"/>
    <mergeCell ref="AU91:AV91"/>
    <mergeCell ref="Y92:Z92"/>
    <mergeCell ref="AW92:AX92"/>
    <mergeCell ref="AW93:AX93"/>
    <mergeCell ref="L94:M94"/>
    <mergeCell ref="AF93:AG93"/>
    <mergeCell ref="AS90:AT90"/>
    <mergeCell ref="AS98:AT98"/>
    <mergeCell ref="AU98:AV98"/>
    <mergeCell ref="U98:V98"/>
    <mergeCell ref="W98:X98"/>
    <mergeCell ref="AP95:AQ95"/>
    <mergeCell ref="AA90:AB90"/>
    <mergeCell ref="AA99:AB99"/>
    <mergeCell ref="L92:M92"/>
    <mergeCell ref="AU100:AV100"/>
    <mergeCell ref="AY86:AZ86"/>
    <mergeCell ref="AA86:AB86"/>
    <mergeCell ref="AN90:AO90"/>
    <mergeCell ref="AP90:AQ90"/>
    <mergeCell ref="AW90:AX90"/>
    <mergeCell ref="AJ98:AK98"/>
    <mergeCell ref="AL98:AM98"/>
    <mergeCell ref="AW91:AX91"/>
    <mergeCell ref="AJ92:AK92"/>
    <mergeCell ref="AF96:AG96"/>
    <mergeCell ref="AF90:AG90"/>
    <mergeCell ref="AH90:AI90"/>
    <mergeCell ref="AH93:AI93"/>
    <mergeCell ref="U97:V97"/>
    <mergeCell ref="W97:X97"/>
    <mergeCell ref="AD97:AE97"/>
    <mergeCell ref="AF97:AG97"/>
    <mergeCell ref="AH97:AI97"/>
    <mergeCell ref="AA97:AB97"/>
    <mergeCell ref="U96:V96"/>
    <mergeCell ref="W96:X96"/>
    <mergeCell ref="Y96:Z96"/>
    <mergeCell ref="AA96:AB96"/>
    <mergeCell ref="AD96:AE96"/>
    <mergeCell ref="AW86:AX86"/>
    <mergeCell ref="AY91:AZ91"/>
    <mergeCell ref="AA93:AB93"/>
    <mergeCell ref="AJ93:AK93"/>
    <mergeCell ref="AY89:AZ89"/>
    <mergeCell ref="N81:P81"/>
    <mergeCell ref="AP98:AQ98"/>
    <mergeCell ref="L96:M96"/>
    <mergeCell ref="B89:J89"/>
    <mergeCell ref="L89:M89"/>
    <mergeCell ref="N89:P89"/>
    <mergeCell ref="Q89:S89"/>
    <mergeCell ref="U89:V89"/>
    <mergeCell ref="W89:X89"/>
    <mergeCell ref="Y89:Z89"/>
    <mergeCell ref="AA89:AB89"/>
    <mergeCell ref="AD89:AE89"/>
    <mergeCell ref="AF89:AG89"/>
    <mergeCell ref="AH89:AI89"/>
    <mergeCell ref="AJ89:AK89"/>
    <mergeCell ref="AL89:AM89"/>
    <mergeCell ref="AN89:AO89"/>
    <mergeCell ref="L86:M86"/>
    <mergeCell ref="AP89:AQ89"/>
    <mergeCell ref="W81:X81"/>
    <mergeCell ref="Y81:Z81"/>
    <mergeCell ref="B88:J88"/>
    <mergeCell ref="B93:J93"/>
    <mergeCell ref="B92:J92"/>
    <mergeCell ref="W84:X84"/>
    <mergeCell ref="L83:M83"/>
    <mergeCell ref="AD86:AE86"/>
    <mergeCell ref="AF86:AG86"/>
    <mergeCell ref="B96:J96"/>
    <mergeCell ref="Q97:S97"/>
    <mergeCell ref="N98:P98"/>
    <mergeCell ref="Q98:S98"/>
    <mergeCell ref="BA81:BB81"/>
    <mergeCell ref="AW81:AX81"/>
    <mergeCell ref="AY81:AZ81"/>
    <mergeCell ref="AP81:AQ81"/>
    <mergeCell ref="AS81:AT81"/>
    <mergeCell ref="B84:J84"/>
    <mergeCell ref="U84:V84"/>
    <mergeCell ref="N84:P84"/>
    <mergeCell ref="Q84:S84"/>
    <mergeCell ref="Y85:Z85"/>
    <mergeCell ref="AA85:AB85"/>
    <mergeCell ref="B83:J83"/>
    <mergeCell ref="AA84:AB84"/>
    <mergeCell ref="N85:P85"/>
    <mergeCell ref="AH84:AI84"/>
    <mergeCell ref="U83:V83"/>
    <mergeCell ref="Q78:S78"/>
    <mergeCell ref="AY78:AZ78"/>
    <mergeCell ref="BA78:BB78"/>
    <mergeCell ref="AJ78:AK78"/>
    <mergeCell ref="AL78:AM78"/>
    <mergeCell ref="AF81:AG81"/>
    <mergeCell ref="AH81:AI81"/>
    <mergeCell ref="AJ81:AK81"/>
    <mergeCell ref="AL81:AM81"/>
    <mergeCell ref="AN81:AO81"/>
    <mergeCell ref="B80:J80"/>
    <mergeCell ref="B78:J78"/>
    <mergeCell ref="U78:V78"/>
    <mergeCell ref="AH78:AI78"/>
    <mergeCell ref="AA78:AB78"/>
    <mergeCell ref="AN78:AO78"/>
    <mergeCell ref="Y78:Z78"/>
    <mergeCell ref="AW78:AX78"/>
    <mergeCell ref="B81:J81"/>
    <mergeCell ref="AU81:AV81"/>
    <mergeCell ref="W78:X78"/>
    <mergeCell ref="AD78:AE78"/>
    <mergeCell ref="AF78:AG78"/>
    <mergeCell ref="AA81:AB81"/>
    <mergeCell ref="N78:P78"/>
    <mergeCell ref="AS78:AT78"/>
    <mergeCell ref="AU78:AV78"/>
    <mergeCell ref="AH77:AI77"/>
    <mergeCell ref="Y77:Z77"/>
    <mergeCell ref="AY75:AZ75"/>
    <mergeCell ref="Y76:Z76"/>
    <mergeCell ref="AA77:AB77"/>
    <mergeCell ref="U72:V72"/>
    <mergeCell ref="W72:X72"/>
    <mergeCell ref="AA72:AB72"/>
    <mergeCell ref="AD72:AE72"/>
    <mergeCell ref="AF72:AG72"/>
    <mergeCell ref="AH72:AI72"/>
    <mergeCell ref="AJ72:AK72"/>
    <mergeCell ref="AY76:AZ76"/>
    <mergeCell ref="Q72:S72"/>
    <mergeCell ref="N75:P75"/>
    <mergeCell ref="Q81:S81"/>
    <mergeCell ref="U81:V81"/>
    <mergeCell ref="AD81:AE81"/>
    <mergeCell ref="L80:M80"/>
    <mergeCell ref="N80:S80"/>
    <mergeCell ref="L81:M81"/>
    <mergeCell ref="BA76:BB76"/>
    <mergeCell ref="AJ76:AK76"/>
    <mergeCell ref="AL76:AM76"/>
    <mergeCell ref="AN77:AO77"/>
    <mergeCell ref="AN72:AO72"/>
    <mergeCell ref="AY74:AZ74"/>
    <mergeCell ref="AP75:AQ75"/>
    <mergeCell ref="AJ77:AK77"/>
    <mergeCell ref="AL77:AM77"/>
    <mergeCell ref="AL75:AM75"/>
    <mergeCell ref="AJ74:AK74"/>
    <mergeCell ref="AH75:AI75"/>
    <mergeCell ref="AJ75:AK75"/>
    <mergeCell ref="AA76:AB76"/>
    <mergeCell ref="BA72:BB72"/>
    <mergeCell ref="AN75:AO75"/>
    <mergeCell ref="U76:V76"/>
    <mergeCell ref="BA73:BB73"/>
    <mergeCell ref="AH76:AI76"/>
    <mergeCell ref="AW76:AX76"/>
    <mergeCell ref="AL74:AM74"/>
    <mergeCell ref="AP72:AQ72"/>
    <mergeCell ref="AS72:AT72"/>
    <mergeCell ref="AU72:AV72"/>
    <mergeCell ref="BA74:BB74"/>
    <mergeCell ref="AW77:AX77"/>
    <mergeCell ref="AY77:AZ77"/>
    <mergeCell ref="AY70:AZ70"/>
    <mergeCell ref="BA70:BB70"/>
    <mergeCell ref="AY67:AZ67"/>
    <mergeCell ref="AY73:AZ73"/>
    <mergeCell ref="AP74:AQ74"/>
    <mergeCell ref="AS74:AT74"/>
    <mergeCell ref="AY72:AZ72"/>
    <mergeCell ref="AF70:AG70"/>
    <mergeCell ref="AY71:AZ71"/>
    <mergeCell ref="AF73:AG73"/>
    <mergeCell ref="AF68:AG68"/>
    <mergeCell ref="AU69:AV69"/>
    <mergeCell ref="BA71:BB71"/>
    <mergeCell ref="AH74:AI74"/>
    <mergeCell ref="AU74:AV74"/>
    <mergeCell ref="AW74:AX74"/>
    <mergeCell ref="AN70:AO70"/>
    <mergeCell ref="AP70:AQ70"/>
    <mergeCell ref="AS70:AT70"/>
    <mergeCell ref="AU70:AV70"/>
    <mergeCell ref="AW70:AX70"/>
    <mergeCell ref="AN69:AO69"/>
    <mergeCell ref="AS71:AT71"/>
    <mergeCell ref="AJ70:AK70"/>
    <mergeCell ref="AL70:AM70"/>
    <mergeCell ref="U67:V67"/>
    <mergeCell ref="B66:J66"/>
    <mergeCell ref="B67:J67"/>
    <mergeCell ref="B64:J64"/>
    <mergeCell ref="AN76:AO76"/>
    <mergeCell ref="AP76:AQ76"/>
    <mergeCell ref="AS76:AT76"/>
    <mergeCell ref="AU76:AV76"/>
    <mergeCell ref="AS75:AT75"/>
    <mergeCell ref="AU75:AV75"/>
    <mergeCell ref="AW75:AX75"/>
    <mergeCell ref="W71:X71"/>
    <mergeCell ref="AA71:AB71"/>
    <mergeCell ref="AD71:AE71"/>
    <mergeCell ref="AF71:AG71"/>
    <mergeCell ref="B71:J71"/>
    <mergeCell ref="AP71:AQ71"/>
    <mergeCell ref="AN71:AO71"/>
    <mergeCell ref="U74:V74"/>
    <mergeCell ref="B76:J76"/>
    <mergeCell ref="AH71:AI71"/>
    <mergeCell ref="AL72:AM72"/>
    <mergeCell ref="B74:J74"/>
    <mergeCell ref="N74:P74"/>
    <mergeCell ref="AD68:AE68"/>
    <mergeCell ref="Y74:Z74"/>
    <mergeCell ref="W74:X74"/>
    <mergeCell ref="B72:J72"/>
    <mergeCell ref="AW67:AX67"/>
    <mergeCell ref="AS63:AT63"/>
    <mergeCell ref="AU62:AV62"/>
    <mergeCell ref="AW62:AX62"/>
    <mergeCell ref="AJ62:AK62"/>
    <mergeCell ref="AL62:AM62"/>
    <mergeCell ref="AN74:AO74"/>
    <mergeCell ref="AJ73:AK73"/>
    <mergeCell ref="AL73:AM73"/>
    <mergeCell ref="AN73:AO73"/>
    <mergeCell ref="AJ71:AK71"/>
    <mergeCell ref="AL71:AM71"/>
    <mergeCell ref="AN62:AO62"/>
    <mergeCell ref="AP62:AQ62"/>
    <mergeCell ref="AS62:AT62"/>
    <mergeCell ref="AJ67:AK67"/>
    <mergeCell ref="AL67:AM67"/>
    <mergeCell ref="AL64:AM64"/>
    <mergeCell ref="AN64:AO64"/>
    <mergeCell ref="AP64:AQ64"/>
    <mergeCell ref="AS64:AT64"/>
    <mergeCell ref="AU64:AV64"/>
    <mergeCell ref="AW64:AX64"/>
    <mergeCell ref="AW71:AX71"/>
    <mergeCell ref="W67:X67"/>
    <mergeCell ref="AD67:AE67"/>
    <mergeCell ref="AF67:AG67"/>
    <mergeCell ref="AH67:AI67"/>
    <mergeCell ref="AP63:AQ63"/>
    <mergeCell ref="AA64:AB64"/>
    <mergeCell ref="W68:X68"/>
    <mergeCell ref="AH73:AI73"/>
    <mergeCell ref="U71:V71"/>
    <mergeCell ref="Y70:Z70"/>
    <mergeCell ref="AA74:AB74"/>
    <mergeCell ref="U64:V64"/>
    <mergeCell ref="W64:X64"/>
    <mergeCell ref="AD64:AE64"/>
    <mergeCell ref="AF64:AG64"/>
    <mergeCell ref="AH64:AI64"/>
    <mergeCell ref="AJ64:AK64"/>
    <mergeCell ref="AH63:AI63"/>
    <mergeCell ref="AJ63:AK63"/>
    <mergeCell ref="AL63:AM63"/>
    <mergeCell ref="AN63:AO63"/>
    <mergeCell ref="AA67:AB67"/>
    <mergeCell ref="Y68:Z68"/>
    <mergeCell ref="AH68:AI68"/>
    <mergeCell ref="AD74:AE74"/>
    <mergeCell ref="U70:V70"/>
    <mergeCell ref="Y72:Z72"/>
    <mergeCell ref="Y73:Z73"/>
    <mergeCell ref="AH69:AI69"/>
    <mergeCell ref="AH70:AI70"/>
    <mergeCell ref="U68:V68"/>
    <mergeCell ref="AA69:AB69"/>
    <mergeCell ref="AJ61:AK61"/>
    <mergeCell ref="AL61:AM61"/>
    <mergeCell ref="AN61:AO61"/>
    <mergeCell ref="AP61:AQ61"/>
    <mergeCell ref="AS61:AT61"/>
    <mergeCell ref="AN60:AO60"/>
    <mergeCell ref="BA58:BB58"/>
    <mergeCell ref="AU58:AV58"/>
    <mergeCell ref="BA52:BB52"/>
    <mergeCell ref="AA58:AB58"/>
    <mergeCell ref="AD58:AE58"/>
    <mergeCell ref="N59:P59"/>
    <mergeCell ref="Q59:S59"/>
    <mergeCell ref="Y59:Z59"/>
    <mergeCell ref="W58:X58"/>
    <mergeCell ref="Y58:Z58"/>
    <mergeCell ref="AU56:AV56"/>
    <mergeCell ref="AU57:AV57"/>
    <mergeCell ref="AW53:AX53"/>
    <mergeCell ref="AF58:AG58"/>
    <mergeCell ref="AH58:AI58"/>
    <mergeCell ref="AJ58:AK58"/>
    <mergeCell ref="AN58:AO58"/>
    <mergeCell ref="AY57:AZ57"/>
    <mergeCell ref="BA57:BB57"/>
    <mergeCell ref="BA56:BB56"/>
    <mergeCell ref="BA53:BB53"/>
    <mergeCell ref="W53:X53"/>
    <mergeCell ref="AH53:AI53"/>
    <mergeCell ref="U56:V56"/>
    <mergeCell ref="W56:X56"/>
    <mergeCell ref="AA57:AB57"/>
    <mergeCell ref="N51:S51"/>
    <mergeCell ref="AD52:AE52"/>
    <mergeCell ref="AF52:AG52"/>
    <mergeCell ref="N55:S55"/>
    <mergeCell ref="Q49:S49"/>
    <mergeCell ref="Q52:S52"/>
    <mergeCell ref="Q53:S53"/>
    <mergeCell ref="N52:P52"/>
    <mergeCell ref="N53:P53"/>
    <mergeCell ref="AY52:AZ52"/>
    <mergeCell ref="AY49:AZ49"/>
    <mergeCell ref="AF53:AG53"/>
    <mergeCell ref="W52:X52"/>
    <mergeCell ref="AJ52:AK52"/>
    <mergeCell ref="AA49:AB49"/>
    <mergeCell ref="AA52:AB52"/>
    <mergeCell ref="Y49:Z49"/>
    <mergeCell ref="Y52:Z52"/>
    <mergeCell ref="AA53:AB53"/>
    <mergeCell ref="AU49:AV49"/>
    <mergeCell ref="AU53:AV53"/>
    <mergeCell ref="AP52:AQ52"/>
    <mergeCell ref="AS52:AT52"/>
    <mergeCell ref="U52:V52"/>
    <mergeCell ref="AN49:AO49"/>
    <mergeCell ref="AP49:AQ49"/>
    <mergeCell ref="AL52:AM52"/>
    <mergeCell ref="AL53:AM53"/>
    <mergeCell ref="AN53:AO53"/>
    <mergeCell ref="AP53:AQ53"/>
    <mergeCell ref="W48:X48"/>
    <mergeCell ref="Y42:Z42"/>
    <mergeCell ref="AJ42:AK42"/>
    <mergeCell ref="AA46:AB46"/>
    <mergeCell ref="AL46:AM46"/>
    <mergeCell ref="AN46:AO46"/>
    <mergeCell ref="AP46:AQ46"/>
    <mergeCell ref="AU42:AV42"/>
    <mergeCell ref="AU46:AV46"/>
    <mergeCell ref="AD53:AE53"/>
    <mergeCell ref="Y53:Z53"/>
    <mergeCell ref="AU52:AV52"/>
    <mergeCell ref="AP43:AQ43"/>
    <mergeCell ref="AF47:AG47"/>
    <mergeCell ref="AN43:AO43"/>
    <mergeCell ref="AH52:AI52"/>
    <mergeCell ref="Y56:Z56"/>
    <mergeCell ref="AA56:AB56"/>
    <mergeCell ref="AJ56:AK56"/>
    <mergeCell ref="AN56:AO56"/>
    <mergeCell ref="AP56:AQ56"/>
    <mergeCell ref="AS56:AT56"/>
    <mergeCell ref="AL43:AM43"/>
    <mergeCell ref="AN48:AO48"/>
    <mergeCell ref="AS49:AT49"/>
    <mergeCell ref="AL49:AM49"/>
    <mergeCell ref="AL56:AM56"/>
    <mergeCell ref="L51:M51"/>
    <mergeCell ref="B39:J39"/>
    <mergeCell ref="AF39:AG39"/>
    <mergeCell ref="AH39:AI39"/>
    <mergeCell ref="AJ39:AK39"/>
    <mergeCell ref="L39:M39"/>
    <mergeCell ref="N43:P43"/>
    <mergeCell ref="Q43:S43"/>
    <mergeCell ref="AD46:AE46"/>
    <mergeCell ref="Q42:S42"/>
    <mergeCell ref="AA42:AB42"/>
    <mergeCell ref="W42:X42"/>
    <mergeCell ref="B56:J56"/>
    <mergeCell ref="L56:M56"/>
    <mergeCell ref="N56:P56"/>
    <mergeCell ref="Q56:S56"/>
    <mergeCell ref="AF49:AG49"/>
    <mergeCell ref="B41:J41"/>
    <mergeCell ref="L42:M42"/>
    <mergeCell ref="AH56:AI56"/>
    <mergeCell ref="Q48:S48"/>
    <mergeCell ref="B42:J42"/>
    <mergeCell ref="U42:V42"/>
    <mergeCell ref="AJ46:AK46"/>
    <mergeCell ref="L52:M52"/>
    <mergeCell ref="L53:M53"/>
    <mergeCell ref="Y48:Z48"/>
    <mergeCell ref="B51:J51"/>
    <mergeCell ref="B52:J52"/>
    <mergeCell ref="B53:J53"/>
    <mergeCell ref="U53:V53"/>
    <mergeCell ref="AJ48:AK48"/>
    <mergeCell ref="Q39:S39"/>
    <mergeCell ref="U32:V32"/>
    <mergeCell ref="U34:V34"/>
    <mergeCell ref="W34:X34"/>
    <mergeCell ref="B7:J8"/>
    <mergeCell ref="Q40:S40"/>
    <mergeCell ref="B29:J29"/>
    <mergeCell ref="N29:P29"/>
    <mergeCell ref="Q29:S29"/>
    <mergeCell ref="U29:V29"/>
    <mergeCell ref="B27:J27"/>
    <mergeCell ref="L27:M27"/>
    <mergeCell ref="Q28:S28"/>
    <mergeCell ref="U28:V28"/>
    <mergeCell ref="W32:X32"/>
    <mergeCell ref="AA32:AB32"/>
    <mergeCell ref="AA33:AB33"/>
    <mergeCell ref="AA35:AB35"/>
    <mergeCell ref="L28:M28"/>
    <mergeCell ref="N35:P35"/>
    <mergeCell ref="Q35:S35"/>
    <mergeCell ref="N34:P34"/>
    <mergeCell ref="W29:X29"/>
    <mergeCell ref="Y29:Z29"/>
    <mergeCell ref="B28:J28"/>
    <mergeCell ref="B10:J10"/>
    <mergeCell ref="B18:J18"/>
    <mergeCell ref="W7:X8"/>
    <mergeCell ref="AY26:AZ26"/>
    <mergeCell ref="BA26:BB26"/>
    <mergeCell ref="L25:M25"/>
    <mergeCell ref="L16:M16"/>
    <mergeCell ref="N16:P16"/>
    <mergeCell ref="AF15:AG15"/>
    <mergeCell ref="B15:J15"/>
    <mergeCell ref="B16:J16"/>
    <mergeCell ref="L10:M10"/>
    <mergeCell ref="N10:S10"/>
    <mergeCell ref="L18:M18"/>
    <mergeCell ref="N18:S18"/>
    <mergeCell ref="L23:M23"/>
    <mergeCell ref="N23:S23"/>
    <mergeCell ref="AF20:AG20"/>
    <mergeCell ref="AD24:AE24"/>
    <mergeCell ref="AF24:AG24"/>
    <mergeCell ref="AF25:AG25"/>
    <mergeCell ref="AH25:AI25"/>
    <mergeCell ref="N14:P14"/>
    <mergeCell ref="Q14:S14"/>
    <mergeCell ref="AA25:AB25"/>
    <mergeCell ref="Q25:S25"/>
    <mergeCell ref="N28:P28"/>
    <mergeCell ref="L34:M34"/>
    <mergeCell ref="L29:M29"/>
    <mergeCell ref="AA15:AB15"/>
    <mergeCell ref="Y15:Z15"/>
    <mergeCell ref="B38:J38"/>
    <mergeCell ref="Q38:S38"/>
    <mergeCell ref="B37:J37"/>
    <mergeCell ref="Q34:S34"/>
    <mergeCell ref="W27:X27"/>
    <mergeCell ref="Y27:Z27"/>
    <mergeCell ref="U33:V33"/>
    <mergeCell ref="W33:X33"/>
    <mergeCell ref="AD33:AE33"/>
    <mergeCell ref="AA29:AB29"/>
    <mergeCell ref="AD28:AE28"/>
    <mergeCell ref="AF28:AG28"/>
    <mergeCell ref="AD32:AE32"/>
    <mergeCell ref="L21:M21"/>
    <mergeCell ref="AA16:AB16"/>
    <mergeCell ref="Y13:Z13"/>
    <mergeCell ref="U12:V12"/>
    <mergeCell ref="W12:X12"/>
    <mergeCell ref="AA14:AB14"/>
    <mergeCell ref="B26:J26"/>
    <mergeCell ref="U26:V26"/>
    <mergeCell ref="N19:P19"/>
    <mergeCell ref="Q26:S26"/>
    <mergeCell ref="B19:J19"/>
    <mergeCell ref="B20:J20"/>
    <mergeCell ref="U20:V20"/>
    <mergeCell ref="Y19:Z19"/>
    <mergeCell ref="Y20:Z20"/>
    <mergeCell ref="W25:X25"/>
    <mergeCell ref="Y25:Z25"/>
    <mergeCell ref="B13:J13"/>
    <mergeCell ref="B14:J14"/>
    <mergeCell ref="B12:J12"/>
    <mergeCell ref="Q20:S20"/>
    <mergeCell ref="L20:M20"/>
    <mergeCell ref="AD16:AE16"/>
    <mergeCell ref="AF16:AG16"/>
    <mergeCell ref="Y26:Z26"/>
    <mergeCell ref="U25:V25"/>
    <mergeCell ref="AF27:AG27"/>
    <mergeCell ref="AJ29:AK29"/>
    <mergeCell ref="N26:P26"/>
    <mergeCell ref="L7:M8"/>
    <mergeCell ref="Q7:S8"/>
    <mergeCell ref="AP12:AQ12"/>
    <mergeCell ref="AS7:BD7"/>
    <mergeCell ref="AL25:AM25"/>
    <mergeCell ref="AN25:AO25"/>
    <mergeCell ref="AP25:AQ25"/>
    <mergeCell ref="AL15:AM15"/>
    <mergeCell ref="L15:M15"/>
    <mergeCell ref="AL13:AM13"/>
    <mergeCell ref="L14:M14"/>
    <mergeCell ref="AL14:AM14"/>
    <mergeCell ref="N25:P25"/>
    <mergeCell ref="AA21:AB21"/>
    <mergeCell ref="AH19:AI19"/>
    <mergeCell ref="Y24:Z24"/>
    <mergeCell ref="AA24:AB24"/>
    <mergeCell ref="W24:X24"/>
    <mergeCell ref="W19:X19"/>
    <mergeCell ref="AA20:AB20"/>
    <mergeCell ref="AJ25:AK25"/>
    <mergeCell ref="AJ26:AK26"/>
    <mergeCell ref="W26:X26"/>
    <mergeCell ref="AJ27:AK27"/>
    <mergeCell ref="AU59:AV59"/>
    <mergeCell ref="L11:M11"/>
    <mergeCell ref="N11:P11"/>
    <mergeCell ref="Q11:S11"/>
    <mergeCell ref="U11:V11"/>
    <mergeCell ref="AL12:AM12"/>
    <mergeCell ref="L12:M12"/>
    <mergeCell ref="N12:P12"/>
    <mergeCell ref="Q12:S12"/>
    <mergeCell ref="AN12:AO12"/>
    <mergeCell ref="BA13:BB13"/>
    <mergeCell ref="AF35:AG35"/>
    <mergeCell ref="AD25:AE25"/>
    <mergeCell ref="L26:M26"/>
    <mergeCell ref="L32:M32"/>
    <mergeCell ref="L33:M33"/>
    <mergeCell ref="Y28:Z28"/>
    <mergeCell ref="AA28:AB28"/>
    <mergeCell ref="AD21:AE21"/>
    <mergeCell ref="AD20:AE20"/>
    <mergeCell ref="AH20:AI20"/>
    <mergeCell ref="AJ20:AK20"/>
    <mergeCell ref="L31:M31"/>
    <mergeCell ref="L13:M13"/>
    <mergeCell ref="N13:P13"/>
    <mergeCell ref="Q13:S13"/>
    <mergeCell ref="U13:V13"/>
    <mergeCell ref="U15:V15"/>
    <mergeCell ref="AH15:AI15"/>
    <mergeCell ref="AJ15:AK15"/>
    <mergeCell ref="AH29:AI29"/>
    <mergeCell ref="AS13:AT13"/>
    <mergeCell ref="AH24:AI24"/>
    <mergeCell ref="N21:P21"/>
    <mergeCell ref="N20:P20"/>
    <mergeCell ref="W20:X20"/>
    <mergeCell ref="AJ24:AK24"/>
    <mergeCell ref="Q19:S19"/>
    <mergeCell ref="B23:J23"/>
    <mergeCell ref="N15:P15"/>
    <mergeCell ref="Q15:S15"/>
    <mergeCell ref="AJ13:AK13"/>
    <mergeCell ref="U14:V14"/>
    <mergeCell ref="W14:X14"/>
    <mergeCell ref="Y14:Z14"/>
    <mergeCell ref="Q16:S16"/>
    <mergeCell ref="Y16:Z16"/>
    <mergeCell ref="W16:X16"/>
    <mergeCell ref="AH13:AI13"/>
    <mergeCell ref="AD14:AE14"/>
    <mergeCell ref="AF14:AG14"/>
    <mergeCell ref="AH14:AI14"/>
    <mergeCell ref="AD15:AE15"/>
    <mergeCell ref="Q21:S21"/>
    <mergeCell ref="B21:J21"/>
    <mergeCell ref="U21:V21"/>
    <mergeCell ref="AL24:AM24"/>
    <mergeCell ref="AN24:AO24"/>
    <mergeCell ref="AP24:AQ24"/>
    <mergeCell ref="AH21:AI21"/>
    <mergeCell ref="AJ21:AK21"/>
    <mergeCell ref="AF21:AG21"/>
    <mergeCell ref="W15:X15"/>
    <mergeCell ref="BA8:BB8"/>
    <mergeCell ref="AP8:AQ8"/>
    <mergeCell ref="BA12:BB12"/>
    <mergeCell ref="BC12:BD12"/>
    <mergeCell ref="AY8:AZ8"/>
    <mergeCell ref="AS12:AT12"/>
    <mergeCell ref="AH16:AI16"/>
    <mergeCell ref="AJ16:AK16"/>
    <mergeCell ref="AY64:AZ64"/>
    <mergeCell ref="AN67:AO67"/>
    <mergeCell ref="AP67:AQ67"/>
    <mergeCell ref="AS67:AT67"/>
    <mergeCell ref="AU67:AV67"/>
    <mergeCell ref="AU27:AV27"/>
    <mergeCell ref="AW27:AX27"/>
    <mergeCell ref="AY27:AZ27"/>
    <mergeCell ref="AL26:AM26"/>
    <mergeCell ref="AN26:AO26"/>
    <mergeCell ref="AY35:AZ35"/>
    <mergeCell ref="AL35:AM35"/>
    <mergeCell ref="AN35:AO35"/>
    <mergeCell ref="AP13:AQ13"/>
    <mergeCell ref="AH33:AI33"/>
    <mergeCell ref="AJ12:AK12"/>
    <mergeCell ref="AH35:AI35"/>
    <mergeCell ref="AJ35:AK35"/>
    <mergeCell ref="AJ28:AK28"/>
    <mergeCell ref="AH32:AI32"/>
    <mergeCell ref="AN59:AO59"/>
    <mergeCell ref="AP59:AQ59"/>
    <mergeCell ref="AS59:AT59"/>
    <mergeCell ref="AN14:AO14"/>
    <mergeCell ref="B11:J11"/>
    <mergeCell ref="W11:X11"/>
    <mergeCell ref="AD13:AE13"/>
    <mergeCell ref="AF13:AG13"/>
    <mergeCell ref="AJ14:AK14"/>
    <mergeCell ref="AA19:AB19"/>
    <mergeCell ref="W13:X13"/>
    <mergeCell ref="BC8:BD8"/>
    <mergeCell ref="AP11:AQ11"/>
    <mergeCell ref="AS11:AT11"/>
    <mergeCell ref="AU11:AV11"/>
    <mergeCell ref="AW11:AX11"/>
    <mergeCell ref="AY11:AZ11"/>
    <mergeCell ref="BA11:BB11"/>
    <mergeCell ref="AL8:AM8"/>
    <mergeCell ref="AN8:AO8"/>
    <mergeCell ref="BC11:BD11"/>
    <mergeCell ref="AH11:AI11"/>
    <mergeCell ref="AJ11:AK11"/>
    <mergeCell ref="AL11:AM11"/>
    <mergeCell ref="AN11:AO11"/>
    <mergeCell ref="AS8:AT8"/>
    <mergeCell ref="AU8:AV8"/>
    <mergeCell ref="AU15:AV15"/>
    <mergeCell ref="BC13:BD13"/>
    <mergeCell ref="AP15:AQ15"/>
    <mergeCell ref="L19:M19"/>
    <mergeCell ref="AW8:AX8"/>
    <mergeCell ref="AA7:AB8"/>
    <mergeCell ref="AA11:AB11"/>
    <mergeCell ref="Y7:Z8"/>
    <mergeCell ref="Y11:Z11"/>
    <mergeCell ref="AN13:AO13"/>
    <mergeCell ref="AD7:AQ7"/>
    <mergeCell ref="AL16:AM16"/>
    <mergeCell ref="U16:V16"/>
    <mergeCell ref="Y12:Z12"/>
    <mergeCell ref="AA12:AB12"/>
    <mergeCell ref="AD12:AE12"/>
    <mergeCell ref="AF12:AG12"/>
    <mergeCell ref="AH12:AI12"/>
    <mergeCell ref="AA13:AB13"/>
    <mergeCell ref="AD8:AE8"/>
    <mergeCell ref="AF8:AG8"/>
    <mergeCell ref="AH8:AI8"/>
    <mergeCell ref="AJ8:AK8"/>
    <mergeCell ref="U7:V8"/>
    <mergeCell ref="AN15:AO15"/>
    <mergeCell ref="W21:X21"/>
    <mergeCell ref="AN19:AO19"/>
    <mergeCell ref="AN16:AO16"/>
    <mergeCell ref="AP16:AQ16"/>
    <mergeCell ref="AP20:AQ20"/>
    <mergeCell ref="U19:V19"/>
    <mergeCell ref="AJ19:AK19"/>
    <mergeCell ref="AD11:AE11"/>
    <mergeCell ref="AF11:AG11"/>
    <mergeCell ref="AF19:AG19"/>
    <mergeCell ref="AD19:AE19"/>
    <mergeCell ref="Y21:Z21"/>
    <mergeCell ref="L71:M71"/>
    <mergeCell ref="N48:P48"/>
    <mergeCell ref="L57:M57"/>
    <mergeCell ref="B45:J45"/>
    <mergeCell ref="AD48:AE48"/>
    <mergeCell ref="AF48:AG48"/>
    <mergeCell ref="AD47:AE47"/>
    <mergeCell ref="U46:V46"/>
    <mergeCell ref="B49:J49"/>
    <mergeCell ref="U49:V49"/>
    <mergeCell ref="W49:X49"/>
    <mergeCell ref="AD49:AE49"/>
    <mergeCell ref="L64:M64"/>
    <mergeCell ref="B34:J34"/>
    <mergeCell ref="N39:P39"/>
    <mergeCell ref="AD29:AE29"/>
    <mergeCell ref="B43:J43"/>
    <mergeCell ref="Q68:S68"/>
    <mergeCell ref="B46:J46"/>
    <mergeCell ref="U47:V47"/>
    <mergeCell ref="W47:X47"/>
    <mergeCell ref="Y47:Z47"/>
    <mergeCell ref="AA47:AB47"/>
    <mergeCell ref="B32:J32"/>
    <mergeCell ref="B24:J24"/>
    <mergeCell ref="L24:M24"/>
    <mergeCell ref="N24:P24"/>
    <mergeCell ref="Q24:S24"/>
    <mergeCell ref="U24:V24"/>
    <mergeCell ref="N60:P60"/>
    <mergeCell ref="B25:J25"/>
    <mergeCell ref="AN28:AO28"/>
    <mergeCell ref="L35:M35"/>
    <mergeCell ref="N42:P42"/>
    <mergeCell ref="Y40:Z40"/>
    <mergeCell ref="AA40:AB40"/>
    <mergeCell ref="AD40:AE40"/>
    <mergeCell ref="AF40:AG40"/>
    <mergeCell ref="AD35:AE35"/>
    <mergeCell ref="AA26:AB26"/>
    <mergeCell ref="Y43:Z43"/>
    <mergeCell ref="AN40:AO40"/>
    <mergeCell ref="AD42:AE42"/>
    <mergeCell ref="U39:V39"/>
    <mergeCell ref="L76:M76"/>
    <mergeCell ref="Q41:S41"/>
    <mergeCell ref="AA41:AB41"/>
    <mergeCell ref="AD41:AE41"/>
    <mergeCell ref="AF41:AG41"/>
    <mergeCell ref="U41:V41"/>
    <mergeCell ref="W28:X28"/>
    <mergeCell ref="AF32:AG32"/>
    <mergeCell ref="AJ33:AK33"/>
    <mergeCell ref="AF33:AG33"/>
    <mergeCell ref="AH28:AI28"/>
    <mergeCell ref="AF29:AG29"/>
    <mergeCell ref="AJ32:AK32"/>
    <mergeCell ref="AD38:AE38"/>
    <mergeCell ref="AF38:AG38"/>
    <mergeCell ref="AH38:AI38"/>
    <mergeCell ref="U43:V43"/>
    <mergeCell ref="W43:X43"/>
    <mergeCell ref="AD43:AE43"/>
    <mergeCell ref="W41:X41"/>
    <mergeCell ref="Y41:Z41"/>
    <mergeCell ref="W40:X40"/>
    <mergeCell ref="AD26:AE26"/>
    <mergeCell ref="AF26:AG26"/>
    <mergeCell ref="AH26:AI26"/>
    <mergeCell ref="U40:V40"/>
    <mergeCell ref="Y39:Z39"/>
    <mergeCell ref="AA39:AB39"/>
    <mergeCell ref="L38:M38"/>
    <mergeCell ref="L41:M41"/>
    <mergeCell ref="N38:P38"/>
    <mergeCell ref="AL28:AM28"/>
    <mergeCell ref="AF43:AG43"/>
    <mergeCell ref="AA43:AB43"/>
    <mergeCell ref="W39:X39"/>
    <mergeCell ref="AD39:AE39"/>
    <mergeCell ref="AH40:AI40"/>
    <mergeCell ref="AJ40:AK40"/>
    <mergeCell ref="U38:V38"/>
    <mergeCell ref="W38:X38"/>
    <mergeCell ref="N32:P32"/>
    <mergeCell ref="Q32:S32"/>
    <mergeCell ref="N27:P27"/>
    <mergeCell ref="Q27:S27"/>
    <mergeCell ref="U27:V27"/>
    <mergeCell ref="AA27:AB27"/>
    <mergeCell ref="AD27:AE27"/>
    <mergeCell ref="N31:S31"/>
    <mergeCell ref="L37:M37"/>
    <mergeCell ref="Y32:Z32"/>
    <mergeCell ref="Y33:Z33"/>
    <mergeCell ref="L66:M66"/>
    <mergeCell ref="Q126:S126"/>
    <mergeCell ref="L62:M62"/>
    <mergeCell ref="N41:P41"/>
    <mergeCell ref="L43:M43"/>
    <mergeCell ref="N46:P46"/>
    <mergeCell ref="Q142:S142"/>
    <mergeCell ref="L40:M40"/>
    <mergeCell ref="N40:P40"/>
    <mergeCell ref="Q135:S135"/>
    <mergeCell ref="Q46:S46"/>
    <mergeCell ref="N49:P49"/>
    <mergeCell ref="L48:M48"/>
    <mergeCell ref="L46:M46"/>
    <mergeCell ref="L73:M73"/>
    <mergeCell ref="N76:P76"/>
    <mergeCell ref="Q76:S76"/>
    <mergeCell ref="N71:P71"/>
    <mergeCell ref="Q77:S77"/>
    <mergeCell ref="Q71:S71"/>
    <mergeCell ref="N77:P77"/>
    <mergeCell ref="Q74:S74"/>
    <mergeCell ref="N72:P72"/>
    <mergeCell ref="L67:M67"/>
    <mergeCell ref="L45:M45"/>
    <mergeCell ref="N45:S45"/>
    <mergeCell ref="L55:M55"/>
    <mergeCell ref="N90:P90"/>
    <mergeCell ref="Q90:S90"/>
    <mergeCell ref="N104:P104"/>
    <mergeCell ref="L90:M90"/>
    <mergeCell ref="L135:M135"/>
    <mergeCell ref="B145:J145"/>
    <mergeCell ref="Q127:S127"/>
    <mergeCell ref="B132:J132"/>
    <mergeCell ref="N97:P97"/>
    <mergeCell ref="L111:M111"/>
    <mergeCell ref="N111:S111"/>
    <mergeCell ref="L118:M118"/>
    <mergeCell ref="N144:P144"/>
    <mergeCell ref="Q144:S144"/>
    <mergeCell ref="N70:P70"/>
    <mergeCell ref="L78:M78"/>
    <mergeCell ref="B68:J68"/>
    <mergeCell ref="L68:M68"/>
    <mergeCell ref="B82:J82"/>
    <mergeCell ref="L82:M82"/>
    <mergeCell ref="N82:P82"/>
    <mergeCell ref="Q82:S82"/>
    <mergeCell ref="B91:J91"/>
    <mergeCell ref="L91:M91"/>
    <mergeCell ref="N73:P73"/>
    <mergeCell ref="Q73:S73"/>
    <mergeCell ref="L77:M77"/>
    <mergeCell ref="L72:M72"/>
    <mergeCell ref="L74:M74"/>
    <mergeCell ref="Q85:S85"/>
    <mergeCell ref="L98:M98"/>
    <mergeCell ref="N68:P68"/>
    <mergeCell ref="L70:M70"/>
    <mergeCell ref="N101:P101"/>
    <mergeCell ref="L104:M104"/>
    <mergeCell ref="B103:J103"/>
    <mergeCell ref="L143:M143"/>
    <mergeCell ref="L134:M134"/>
    <mergeCell ref="L161:M161"/>
    <mergeCell ref="L162:M162"/>
    <mergeCell ref="L137:M137"/>
    <mergeCell ref="L140:M140"/>
    <mergeCell ref="B143:J143"/>
    <mergeCell ref="Q143:S143"/>
    <mergeCell ref="N142:P142"/>
    <mergeCell ref="N174:P174"/>
    <mergeCell ref="Q174:S174"/>
    <mergeCell ref="L116:M116"/>
    <mergeCell ref="L156:M156"/>
    <mergeCell ref="B118:J118"/>
    <mergeCell ref="B119:J119"/>
    <mergeCell ref="B121:J121"/>
    <mergeCell ref="B120:J120"/>
    <mergeCell ref="B139:J139"/>
    <mergeCell ref="N147:P147"/>
    <mergeCell ref="N161:P161"/>
    <mergeCell ref="B146:J146"/>
    <mergeCell ref="B142:J142"/>
    <mergeCell ref="Q137:S137"/>
    <mergeCell ref="N135:P135"/>
    <mergeCell ref="B131:J131"/>
    <mergeCell ref="B140:J140"/>
    <mergeCell ref="B135:J135"/>
    <mergeCell ref="B137:J137"/>
    <mergeCell ref="B134:J134"/>
    <mergeCell ref="B136:J136"/>
    <mergeCell ref="B141:J141"/>
    <mergeCell ref="B144:J144"/>
    <mergeCell ref="B147:J147"/>
    <mergeCell ref="AL32:AM32"/>
    <mergeCell ref="AH46:AI46"/>
    <mergeCell ref="AL47:AM47"/>
    <mergeCell ref="AN47:AO47"/>
    <mergeCell ref="AP47:AQ47"/>
    <mergeCell ref="AS47:AT47"/>
    <mergeCell ref="AU48:AV48"/>
    <mergeCell ref="AH48:AI48"/>
    <mergeCell ref="AA48:AB48"/>
    <mergeCell ref="Y35:Z35"/>
    <mergeCell ref="AU39:AV39"/>
    <mergeCell ref="AW41:AX41"/>
    <mergeCell ref="AW32:AX32"/>
    <mergeCell ref="AL38:AM38"/>
    <mergeCell ref="AN38:AO38"/>
    <mergeCell ref="AP38:AQ38"/>
    <mergeCell ref="AP32:AQ32"/>
    <mergeCell ref="AS43:AT43"/>
    <mergeCell ref="AU43:AV43"/>
    <mergeCell ref="AL48:AM48"/>
    <mergeCell ref="AS32:AT32"/>
    <mergeCell ref="AS38:AT38"/>
    <mergeCell ref="Y34:Z34"/>
    <mergeCell ref="AL34:AM34"/>
    <mergeCell ref="AH34:AI34"/>
    <mergeCell ref="AP48:AQ48"/>
    <mergeCell ref="AS48:AT48"/>
    <mergeCell ref="AJ38:AK38"/>
    <mergeCell ref="AN27:AO27"/>
    <mergeCell ref="AW34:AX34"/>
    <mergeCell ref="AL29:AM29"/>
    <mergeCell ref="AP26:AQ26"/>
    <mergeCell ref="AP33:AQ33"/>
    <mergeCell ref="AL33:AM33"/>
    <mergeCell ref="AA38:AB38"/>
    <mergeCell ref="AJ34:AK34"/>
    <mergeCell ref="AN32:AO32"/>
    <mergeCell ref="AY43:AZ43"/>
    <mergeCell ref="BA43:BB43"/>
    <mergeCell ref="AY42:AZ42"/>
    <mergeCell ref="AW43:AX43"/>
    <mergeCell ref="AP41:AQ41"/>
    <mergeCell ref="AP28:AQ28"/>
    <mergeCell ref="AP27:AQ27"/>
    <mergeCell ref="AP40:AQ40"/>
    <mergeCell ref="AL39:AM39"/>
    <mergeCell ref="AN39:AO39"/>
    <mergeCell ref="AS28:AT28"/>
    <mergeCell ref="AP35:AQ35"/>
    <mergeCell ref="AS35:AT35"/>
    <mergeCell ref="AU35:AV35"/>
    <mergeCell ref="AW35:AX35"/>
    <mergeCell ref="AL27:AM27"/>
    <mergeCell ref="AH41:AI41"/>
    <mergeCell ref="AJ41:AK41"/>
    <mergeCell ref="AL41:AM41"/>
    <mergeCell ref="AN41:AO41"/>
    <mergeCell ref="AA34:AB34"/>
    <mergeCell ref="AD34:AE34"/>
    <mergeCell ref="AF34:AG34"/>
    <mergeCell ref="AY15:AZ15"/>
    <mergeCell ref="BC28:BD28"/>
    <mergeCell ref="AY20:AZ20"/>
    <mergeCell ref="AU16:AV16"/>
    <mergeCell ref="BC35:BD35"/>
    <mergeCell ref="BA41:BB41"/>
    <mergeCell ref="BA25:BB25"/>
    <mergeCell ref="BA35:BB35"/>
    <mergeCell ref="BC38:BD38"/>
    <mergeCell ref="BA29:BB29"/>
    <mergeCell ref="BC29:BD29"/>
    <mergeCell ref="BA28:BB28"/>
    <mergeCell ref="AU33:AV33"/>
    <mergeCell ref="AW33:AX33"/>
    <mergeCell ref="AY33:AZ33"/>
    <mergeCell ref="BA33:BB33"/>
    <mergeCell ref="BC24:BD24"/>
    <mergeCell ref="BC33:BD33"/>
    <mergeCell ref="BA15:BB15"/>
    <mergeCell ref="AU34:AV34"/>
    <mergeCell ref="BA34:BB34"/>
    <mergeCell ref="AW40:AX40"/>
    <mergeCell ref="AW39:AX39"/>
    <mergeCell ref="BC43:BD43"/>
    <mergeCell ref="BC40:BD40"/>
    <mergeCell ref="BA42:BB42"/>
    <mergeCell ref="BC42:BD42"/>
    <mergeCell ref="BC41:BD41"/>
    <mergeCell ref="BC21:BD21"/>
    <mergeCell ref="BC25:BD25"/>
    <mergeCell ref="AY28:AZ28"/>
    <mergeCell ref="BC27:BD27"/>
    <mergeCell ref="AW16:AX16"/>
    <mergeCell ref="BC26:BD26"/>
    <mergeCell ref="AS26:AT26"/>
    <mergeCell ref="BA20:BB20"/>
    <mergeCell ref="BA19:BB19"/>
    <mergeCell ref="AW26:AX26"/>
    <mergeCell ref="AW21:AX21"/>
    <mergeCell ref="AU24:AV24"/>
    <mergeCell ref="AW24:AX24"/>
    <mergeCell ref="BA27:BB27"/>
    <mergeCell ref="AW25:AX25"/>
    <mergeCell ref="AY25:AZ25"/>
    <mergeCell ref="AU28:AV28"/>
    <mergeCell ref="AW28:AX28"/>
    <mergeCell ref="AY21:AZ21"/>
    <mergeCell ref="BA16:BB16"/>
    <mergeCell ref="AS16:AT16"/>
    <mergeCell ref="AS41:AT41"/>
    <mergeCell ref="AU41:AV41"/>
    <mergeCell ref="AY41:AZ41"/>
    <mergeCell ref="AW38:AX38"/>
    <mergeCell ref="AS33:AT33"/>
    <mergeCell ref="AS34:AT34"/>
    <mergeCell ref="AS25:AT25"/>
    <mergeCell ref="AU25:AV25"/>
    <mergeCell ref="AS27:AT27"/>
    <mergeCell ref="AU26:AV26"/>
    <mergeCell ref="AY24:AZ24"/>
    <mergeCell ref="BA24:BB24"/>
    <mergeCell ref="AS24:AT24"/>
    <mergeCell ref="AY32:AZ32"/>
    <mergeCell ref="AU40:AV40"/>
    <mergeCell ref="AW29:AX29"/>
    <mergeCell ref="AY29:AZ29"/>
    <mergeCell ref="BA14:BB14"/>
    <mergeCell ref="BC14:BD14"/>
    <mergeCell ref="BA39:BB39"/>
    <mergeCell ref="AN33:AO33"/>
    <mergeCell ref="AN29:AO29"/>
    <mergeCell ref="AP29:AQ29"/>
    <mergeCell ref="AS29:AT29"/>
    <mergeCell ref="AY34:AZ34"/>
    <mergeCell ref="BA38:BB38"/>
    <mergeCell ref="AY40:AZ40"/>
    <mergeCell ref="BA40:BB40"/>
    <mergeCell ref="AY39:AZ39"/>
    <mergeCell ref="BC19:BD19"/>
    <mergeCell ref="BC20:BD20"/>
    <mergeCell ref="BA21:BB21"/>
    <mergeCell ref="BC15:BD15"/>
    <mergeCell ref="BC16:BD16"/>
    <mergeCell ref="BA32:BB32"/>
    <mergeCell ref="AU29:AV29"/>
    <mergeCell ref="BC32:BD32"/>
    <mergeCell ref="BC39:BD39"/>
    <mergeCell ref="AS20:AT20"/>
    <mergeCell ref="AU20:AV20"/>
    <mergeCell ref="AW20:AX20"/>
    <mergeCell ref="AU38:AV38"/>
    <mergeCell ref="AU32:AV32"/>
    <mergeCell ref="AW14:AX14"/>
    <mergeCell ref="AY12:AZ12"/>
    <mergeCell ref="AL20:AM20"/>
    <mergeCell ref="AL19:AM19"/>
    <mergeCell ref="AL21:AM21"/>
    <mergeCell ref="AP21:AQ21"/>
    <mergeCell ref="AS21:AT21"/>
    <mergeCell ref="AN21:AO21"/>
    <mergeCell ref="AU21:AV21"/>
    <mergeCell ref="AP14:AQ14"/>
    <mergeCell ref="AS14:AT14"/>
    <mergeCell ref="AU14:AV14"/>
    <mergeCell ref="AU13:AV13"/>
    <mergeCell ref="AY16:AZ16"/>
    <mergeCell ref="AS19:AT19"/>
    <mergeCell ref="AU19:AV19"/>
    <mergeCell ref="AW19:AX19"/>
    <mergeCell ref="AP19:AQ19"/>
    <mergeCell ref="AN20:AO20"/>
    <mergeCell ref="AW12:AX12"/>
    <mergeCell ref="AY13:AZ13"/>
    <mergeCell ref="AU12:AV12"/>
    <mergeCell ref="AW13:AX13"/>
    <mergeCell ref="AY14:AZ14"/>
    <mergeCell ref="AW15:AX15"/>
    <mergeCell ref="AS15:AT15"/>
    <mergeCell ref="AY19:AZ19"/>
    <mergeCell ref="AU60:AV60"/>
    <mergeCell ref="AN34:AO34"/>
    <mergeCell ref="AP34:AQ34"/>
    <mergeCell ref="AY38:AZ38"/>
    <mergeCell ref="Y38:Z38"/>
    <mergeCell ref="AL42:AM42"/>
    <mergeCell ref="AN42:AO42"/>
    <mergeCell ref="AP42:AQ42"/>
    <mergeCell ref="AS42:AT42"/>
    <mergeCell ref="AW46:AX46"/>
    <mergeCell ref="AL40:AM40"/>
    <mergeCell ref="AH47:AI47"/>
    <mergeCell ref="AS40:AT40"/>
    <mergeCell ref="AP39:AQ39"/>
    <mergeCell ref="AS39:AT39"/>
    <mergeCell ref="AF46:AG46"/>
    <mergeCell ref="AS46:AT46"/>
    <mergeCell ref="AU47:AV47"/>
    <mergeCell ref="AW42:AX42"/>
    <mergeCell ref="AF42:AG42"/>
    <mergeCell ref="AH42:AI42"/>
    <mergeCell ref="AH43:AI43"/>
    <mergeCell ref="AJ43:AK43"/>
    <mergeCell ref="AD56:AE56"/>
    <mergeCell ref="AH49:AI49"/>
    <mergeCell ref="AF56:AG56"/>
    <mergeCell ref="AJ49:AK49"/>
    <mergeCell ref="AS53:AT53"/>
    <mergeCell ref="AY46:AZ46"/>
    <mergeCell ref="AW56:AX56"/>
    <mergeCell ref="AY56:AZ56"/>
    <mergeCell ref="AA60:AB60"/>
    <mergeCell ref="B48:J48"/>
    <mergeCell ref="U48:V48"/>
    <mergeCell ref="L49:M49"/>
    <mergeCell ref="AN52:AO52"/>
    <mergeCell ref="B55:J55"/>
    <mergeCell ref="B47:J47"/>
    <mergeCell ref="L47:M47"/>
    <mergeCell ref="N47:P47"/>
    <mergeCell ref="Q47:S47"/>
    <mergeCell ref="W46:X46"/>
    <mergeCell ref="Y46:Z46"/>
    <mergeCell ref="AU61:AV61"/>
    <mergeCell ref="AL60:AM60"/>
    <mergeCell ref="AF57:AG57"/>
    <mergeCell ref="AH57:AI57"/>
    <mergeCell ref="AJ57:AK57"/>
    <mergeCell ref="B58:J58"/>
    <mergeCell ref="L58:M58"/>
    <mergeCell ref="N58:P58"/>
    <mergeCell ref="Q58:S58"/>
    <mergeCell ref="U58:V58"/>
    <mergeCell ref="AN57:AO57"/>
    <mergeCell ref="AP57:AQ57"/>
    <mergeCell ref="AS57:AT57"/>
    <mergeCell ref="AD57:AE57"/>
    <mergeCell ref="AL57:AM57"/>
    <mergeCell ref="U57:V57"/>
    <mergeCell ref="W57:X57"/>
    <mergeCell ref="Y57:Z57"/>
    <mergeCell ref="W60:X60"/>
    <mergeCell ref="Y60:Z60"/>
    <mergeCell ref="B60:J60"/>
    <mergeCell ref="U60:V60"/>
    <mergeCell ref="N57:P57"/>
    <mergeCell ref="AF59:AG59"/>
    <mergeCell ref="AH60:AI60"/>
    <mergeCell ref="AJ60:AK60"/>
    <mergeCell ref="AF61:AG61"/>
    <mergeCell ref="AJ59:AK59"/>
    <mergeCell ref="B57:J57"/>
    <mergeCell ref="AH61:AI61"/>
    <mergeCell ref="Q60:S60"/>
    <mergeCell ref="Q57:S57"/>
    <mergeCell ref="AH62:AI62"/>
    <mergeCell ref="AH59:AI59"/>
    <mergeCell ref="AA63:AB63"/>
    <mergeCell ref="AA62:AB62"/>
    <mergeCell ref="Y63:Z63"/>
    <mergeCell ref="B63:J63"/>
    <mergeCell ref="U63:V63"/>
    <mergeCell ref="W63:X63"/>
    <mergeCell ref="AD63:AE63"/>
    <mergeCell ref="AD59:AE59"/>
    <mergeCell ref="AA59:AB59"/>
    <mergeCell ref="B61:J61"/>
    <mergeCell ref="N61:P61"/>
    <mergeCell ref="Q61:S61"/>
    <mergeCell ref="U61:V61"/>
    <mergeCell ref="W61:X61"/>
    <mergeCell ref="Y61:Z61"/>
    <mergeCell ref="AA61:AB61"/>
    <mergeCell ref="AD61:AE61"/>
    <mergeCell ref="L63:M63"/>
    <mergeCell ref="L60:M60"/>
    <mergeCell ref="L61:M61"/>
    <mergeCell ref="Y62:Z62"/>
    <mergeCell ref="N63:P63"/>
    <mergeCell ref="Q63:S63"/>
    <mergeCell ref="L59:M59"/>
    <mergeCell ref="AF63:AG63"/>
    <mergeCell ref="B70:J70"/>
    <mergeCell ref="W70:X70"/>
    <mergeCell ref="AA70:AB70"/>
    <mergeCell ref="AD70:AE70"/>
    <mergeCell ref="B59:J59"/>
    <mergeCell ref="U59:V59"/>
    <mergeCell ref="W59:X59"/>
    <mergeCell ref="AD60:AE60"/>
    <mergeCell ref="AF60:AG60"/>
    <mergeCell ref="B62:J62"/>
    <mergeCell ref="N62:P62"/>
    <mergeCell ref="Q62:S62"/>
    <mergeCell ref="U62:V62"/>
    <mergeCell ref="W62:X62"/>
    <mergeCell ref="AD62:AE62"/>
    <mergeCell ref="AF62:AG62"/>
    <mergeCell ref="N67:P67"/>
    <mergeCell ref="Q67:S67"/>
    <mergeCell ref="Y64:Z64"/>
    <mergeCell ref="Y67:Z67"/>
    <mergeCell ref="N64:P64"/>
    <mergeCell ref="Q64:S64"/>
    <mergeCell ref="B69:J69"/>
    <mergeCell ref="AA68:AB68"/>
    <mergeCell ref="L69:M69"/>
    <mergeCell ref="U69:V69"/>
    <mergeCell ref="AD69:AE69"/>
    <mergeCell ref="AF69:AG69"/>
    <mergeCell ref="Q70:S70"/>
    <mergeCell ref="B73:J73"/>
    <mergeCell ref="U73:V73"/>
    <mergeCell ref="Y75:Z75"/>
    <mergeCell ref="B77:J77"/>
    <mergeCell ref="U77:V77"/>
    <mergeCell ref="W77:X77"/>
    <mergeCell ref="N69:P69"/>
    <mergeCell ref="Q69:S69"/>
    <mergeCell ref="AD77:AE77"/>
    <mergeCell ref="Y71:Z71"/>
    <mergeCell ref="AF74:AG74"/>
    <mergeCell ref="AF77:AG77"/>
    <mergeCell ref="W76:X76"/>
    <mergeCell ref="AD76:AE76"/>
    <mergeCell ref="AF76:AG76"/>
    <mergeCell ref="B75:J75"/>
    <mergeCell ref="L75:M75"/>
    <mergeCell ref="W69:X69"/>
    <mergeCell ref="Y69:Z69"/>
    <mergeCell ref="Q75:S75"/>
    <mergeCell ref="U75:V75"/>
    <mergeCell ref="B85:J85"/>
    <mergeCell ref="U85:V85"/>
    <mergeCell ref="W85:X85"/>
    <mergeCell ref="N83:P83"/>
    <mergeCell ref="Q83:S83"/>
    <mergeCell ref="L84:M84"/>
    <mergeCell ref="L85:M85"/>
    <mergeCell ref="U90:V90"/>
    <mergeCell ref="W90:X90"/>
    <mergeCell ref="Y90:Z90"/>
    <mergeCell ref="AD90:AE90"/>
    <mergeCell ref="AL86:AM86"/>
    <mergeCell ref="AN83:AO83"/>
    <mergeCell ref="AP82:AQ82"/>
    <mergeCell ref="N66:S66"/>
    <mergeCell ref="B95:J95"/>
    <mergeCell ref="Q95:S95"/>
    <mergeCell ref="U95:V95"/>
    <mergeCell ref="W95:X95"/>
    <mergeCell ref="Y95:Z95"/>
    <mergeCell ref="N95:P95"/>
    <mergeCell ref="AA95:AB95"/>
    <mergeCell ref="AD95:AE95"/>
    <mergeCell ref="AF95:AG95"/>
    <mergeCell ref="L88:M88"/>
    <mergeCell ref="N88:S88"/>
    <mergeCell ref="Y86:Z86"/>
    <mergeCell ref="L93:M93"/>
    <mergeCell ref="N93:P93"/>
    <mergeCell ref="L95:M95"/>
    <mergeCell ref="B94:J94"/>
    <mergeCell ref="B86:J86"/>
    <mergeCell ref="U82:V82"/>
    <mergeCell ref="W82:X82"/>
    <mergeCell ref="Y82:Z82"/>
    <mergeCell ref="AA82:AB82"/>
    <mergeCell ref="AD82:AE82"/>
    <mergeCell ref="AF82:AG82"/>
    <mergeCell ref="AD83:AE83"/>
    <mergeCell ref="AF83:AG83"/>
    <mergeCell ref="AJ83:AK83"/>
    <mergeCell ref="AJ90:AK90"/>
    <mergeCell ref="AL90:AM90"/>
    <mergeCell ref="N86:P86"/>
    <mergeCell ref="Q86:S86"/>
    <mergeCell ref="AU83:AV83"/>
    <mergeCell ref="Y84:Z84"/>
    <mergeCell ref="U86:V86"/>
    <mergeCell ref="W86:X86"/>
    <mergeCell ref="AU90:AV90"/>
    <mergeCell ref="AU89:AV89"/>
    <mergeCell ref="AS83:AT83"/>
    <mergeCell ref="AH86:AI86"/>
    <mergeCell ref="AJ86:AK86"/>
    <mergeCell ref="AS86:AT86"/>
    <mergeCell ref="AU86:AV86"/>
    <mergeCell ref="W83:X83"/>
    <mergeCell ref="Y83:Z83"/>
    <mergeCell ref="AA83:AB83"/>
    <mergeCell ref="AS84:AT84"/>
    <mergeCell ref="AL85:AM85"/>
    <mergeCell ref="AJ85:AK85"/>
    <mergeCell ref="AL83:AM83"/>
    <mergeCell ref="AW82:AX82"/>
    <mergeCell ref="AN85:AO85"/>
    <mergeCell ref="AP85:AQ85"/>
    <mergeCell ref="AW84:AX84"/>
    <mergeCell ref="AW85:AX85"/>
    <mergeCell ref="AD85:AE85"/>
    <mergeCell ref="AF85:AG85"/>
    <mergeCell ref="AU84:AV84"/>
    <mergeCell ref="AU85:AV85"/>
    <mergeCell ref="AS85:AT85"/>
    <mergeCell ref="AP86:AQ86"/>
    <mergeCell ref="AN86:AO86"/>
    <mergeCell ref="AW83:AX83"/>
    <mergeCell ref="AJ84:AK84"/>
    <mergeCell ref="AL84:AM84"/>
    <mergeCell ref="AN84:AO84"/>
    <mergeCell ref="AH85:AI85"/>
    <mergeCell ref="AH83:AI83"/>
    <mergeCell ref="AD84:AE84"/>
    <mergeCell ref="AF84:AG84"/>
    <mergeCell ref="AH82:AI82"/>
    <mergeCell ref="AJ82:AK82"/>
    <mergeCell ref="AL82:AM82"/>
    <mergeCell ref="AN82:AO82"/>
    <mergeCell ref="AS82:AT82"/>
    <mergeCell ref="Q92:S92"/>
    <mergeCell ref="U92:V92"/>
    <mergeCell ref="W92:X92"/>
    <mergeCell ref="AA92:AB92"/>
    <mergeCell ref="AD92:AE92"/>
    <mergeCell ref="AU94:AV94"/>
    <mergeCell ref="AF91:AG91"/>
    <mergeCell ref="AH91:AI91"/>
    <mergeCell ref="AJ91:AK91"/>
    <mergeCell ref="AL91:AM91"/>
    <mergeCell ref="AN91:AO91"/>
    <mergeCell ref="N91:P91"/>
    <mergeCell ref="Q91:S91"/>
    <mergeCell ref="U91:V91"/>
    <mergeCell ref="W91:X91"/>
    <mergeCell ref="Y93:Z93"/>
    <mergeCell ref="AS92:AT92"/>
    <mergeCell ref="AU92:AV92"/>
    <mergeCell ref="AS93:AT93"/>
    <mergeCell ref="Q93:S93"/>
    <mergeCell ref="AN92:AO92"/>
    <mergeCell ref="AP92:AQ92"/>
    <mergeCell ref="AU93:AV93"/>
    <mergeCell ref="U93:V93"/>
    <mergeCell ref="AP93:AQ93"/>
    <mergeCell ref="AS94:AT94"/>
    <mergeCell ref="Y91:Z91"/>
    <mergeCell ref="AA91:AB91"/>
    <mergeCell ref="BA91:BB91"/>
    <mergeCell ref="AW95:AX95"/>
    <mergeCell ref="AY95:AZ95"/>
    <mergeCell ref="BA95:BB95"/>
    <mergeCell ref="AW96:AX96"/>
    <mergeCell ref="AY96:AZ96"/>
    <mergeCell ref="BA96:BB96"/>
    <mergeCell ref="N94:P94"/>
    <mergeCell ref="Q94:S94"/>
    <mergeCell ref="U94:V94"/>
    <mergeCell ref="W94:X94"/>
    <mergeCell ref="Y94:Z94"/>
    <mergeCell ref="AA94:AB94"/>
    <mergeCell ref="AD94:AE94"/>
    <mergeCell ref="AF94:AG94"/>
    <mergeCell ref="AH94:AI94"/>
    <mergeCell ref="AJ94:AK94"/>
    <mergeCell ref="AL94:AM94"/>
    <mergeCell ref="AN94:AO94"/>
    <mergeCell ref="AY94:AZ94"/>
    <mergeCell ref="AL96:AM96"/>
    <mergeCell ref="AN96:AO96"/>
    <mergeCell ref="AD91:AE91"/>
    <mergeCell ref="AD93:AE93"/>
    <mergeCell ref="AL92:AM92"/>
    <mergeCell ref="AF92:AG92"/>
    <mergeCell ref="BA94:BB94"/>
    <mergeCell ref="BA93:BB93"/>
    <mergeCell ref="AN95:AO95"/>
    <mergeCell ref="AL93:AM93"/>
    <mergeCell ref="AN93:AO93"/>
    <mergeCell ref="N92:P92"/>
    <mergeCell ref="BA136:BB136"/>
    <mergeCell ref="AU134:AV134"/>
    <mergeCell ref="AS134:AT134"/>
    <mergeCell ref="AH95:AI95"/>
    <mergeCell ref="AJ95:AK95"/>
    <mergeCell ref="AN98:AO98"/>
    <mergeCell ref="AH101:AI101"/>
    <mergeCell ref="AJ101:AK101"/>
    <mergeCell ref="AF108:AG108"/>
    <mergeCell ref="AY109:AZ109"/>
    <mergeCell ref="AW102:AX102"/>
    <mergeCell ref="AY102:AZ102"/>
    <mergeCell ref="BA102:BB102"/>
    <mergeCell ref="AF99:AG99"/>
    <mergeCell ref="AU104:AV104"/>
    <mergeCell ref="AW104:AX104"/>
    <mergeCell ref="BA133:BB133"/>
    <mergeCell ref="BA135:BB135"/>
    <mergeCell ref="AF132:AG132"/>
    <mergeCell ref="AH132:AI132"/>
    <mergeCell ref="AL95:AM95"/>
    <mergeCell ref="AU95:AV95"/>
    <mergeCell ref="AS95:AT95"/>
    <mergeCell ref="AH96:AI96"/>
    <mergeCell ref="AU105:AV105"/>
    <mergeCell ref="AW105:AX105"/>
    <mergeCell ref="AW109:AX109"/>
    <mergeCell ref="AW108:AX108"/>
    <mergeCell ref="AY101:AZ101"/>
    <mergeCell ref="AY97:AZ97"/>
    <mergeCell ref="AJ99:AK99"/>
    <mergeCell ref="AL99:AM99"/>
    <mergeCell ref="BA97:BB97"/>
    <mergeCell ref="AP99:AQ99"/>
    <mergeCell ref="AS99:AT99"/>
    <mergeCell ref="AU99:AV99"/>
    <mergeCell ref="B115:J115"/>
    <mergeCell ref="AW97:AX97"/>
    <mergeCell ref="L99:M99"/>
    <mergeCell ref="AH100:AI100"/>
    <mergeCell ref="AJ97:AK97"/>
    <mergeCell ref="AL97:AM97"/>
    <mergeCell ref="AN97:AO97"/>
    <mergeCell ref="AP97:AQ97"/>
    <mergeCell ref="U100:V100"/>
    <mergeCell ref="W100:X100"/>
    <mergeCell ref="N99:P99"/>
    <mergeCell ref="L97:M97"/>
    <mergeCell ref="B108:J108"/>
    <mergeCell ref="Y97:Z97"/>
    <mergeCell ref="Y98:Z98"/>
    <mergeCell ref="Y99:Z99"/>
    <mergeCell ref="AW98:AX98"/>
    <mergeCell ref="B97:J97"/>
    <mergeCell ref="B105:J105"/>
    <mergeCell ref="B99:J99"/>
    <mergeCell ref="B98:J98"/>
    <mergeCell ref="AW99:AX99"/>
    <mergeCell ref="Q99:S99"/>
    <mergeCell ref="L108:M108"/>
    <mergeCell ref="N108:P108"/>
    <mergeCell ref="Q108:S108"/>
    <mergeCell ref="AY98:AZ98"/>
    <mergeCell ref="AN99:AO99"/>
    <mergeCell ref="BA137:BB137"/>
    <mergeCell ref="AA137:AB137"/>
    <mergeCell ref="AJ137:AK137"/>
    <mergeCell ref="AL137:AM137"/>
    <mergeCell ref="AS96:AT96"/>
    <mergeCell ref="AU96:AV96"/>
    <mergeCell ref="N112:P112"/>
    <mergeCell ref="Q113:S113"/>
    <mergeCell ref="Q114:S114"/>
    <mergeCell ref="AJ96:AK96"/>
    <mergeCell ref="AD100:AE100"/>
    <mergeCell ref="AF100:AG100"/>
    <mergeCell ref="AP96:AQ96"/>
    <mergeCell ref="BA98:BB98"/>
    <mergeCell ref="AS97:AT97"/>
    <mergeCell ref="AU97:AV97"/>
    <mergeCell ref="AF98:AG98"/>
    <mergeCell ref="AH98:AI98"/>
    <mergeCell ref="AP102:AQ102"/>
    <mergeCell ref="AY112:AZ112"/>
    <mergeCell ref="BA112:BB112"/>
    <mergeCell ref="AS109:AT109"/>
    <mergeCell ref="U137:V137"/>
    <mergeCell ref="W137:X137"/>
    <mergeCell ref="N96:P96"/>
    <mergeCell ref="Q96:S96"/>
    <mergeCell ref="Q136:S136"/>
    <mergeCell ref="Y132:Z132"/>
    <mergeCell ref="U132:V132"/>
    <mergeCell ref="W132:X132"/>
    <mergeCell ref="N132:P132"/>
    <mergeCell ref="AY99:AZ99"/>
    <mergeCell ref="AJ140:AK140"/>
    <mergeCell ref="AL140:AM140"/>
    <mergeCell ref="AN140:AO140"/>
    <mergeCell ref="AA140:AB140"/>
    <mergeCell ref="Y135:Z135"/>
    <mergeCell ref="Y136:Z136"/>
    <mergeCell ref="Y137:Z137"/>
    <mergeCell ref="AW137:AX137"/>
    <mergeCell ref="AD140:AE140"/>
    <mergeCell ref="AD137:AE137"/>
    <mergeCell ref="AF137:AG137"/>
    <mergeCell ref="AD136:AE136"/>
    <mergeCell ref="AF136:AG136"/>
    <mergeCell ref="AA136:AB136"/>
    <mergeCell ref="U136:V136"/>
    <mergeCell ref="W136:X136"/>
    <mergeCell ref="AY137:AZ137"/>
    <mergeCell ref="AW136:AX136"/>
    <mergeCell ref="AY136:AZ136"/>
    <mergeCell ref="Y140:Z140"/>
    <mergeCell ref="AS135:AT135"/>
    <mergeCell ref="U133:V133"/>
    <mergeCell ref="W133:X133"/>
    <mergeCell ref="AD132:AE132"/>
    <mergeCell ref="AA132:AB132"/>
    <mergeCell ref="AW135:AX135"/>
    <mergeCell ref="U140:V140"/>
    <mergeCell ref="W140:X140"/>
    <mergeCell ref="N136:P136"/>
    <mergeCell ref="AD135:AE135"/>
    <mergeCell ref="AF135:AG135"/>
    <mergeCell ref="AL144:AM144"/>
    <mergeCell ref="AN144:AO144"/>
    <mergeCell ref="AP144:AQ144"/>
    <mergeCell ref="AS144:AT144"/>
    <mergeCell ref="Y146:Z146"/>
    <mergeCell ref="W155:X155"/>
    <mergeCell ref="AD155:AE155"/>
    <mergeCell ref="Y150:Z150"/>
    <mergeCell ref="AA150:AB150"/>
    <mergeCell ref="Y152:Z152"/>
    <mergeCell ref="AL151:AM151"/>
    <mergeCell ref="AN151:AO151"/>
    <mergeCell ref="AP151:AQ151"/>
    <mergeCell ref="AS151:AT151"/>
    <mergeCell ref="U143:V143"/>
    <mergeCell ref="AL149:AM149"/>
    <mergeCell ref="AN149:AO149"/>
    <mergeCell ref="AN137:AO137"/>
    <mergeCell ref="AN155:AO155"/>
    <mergeCell ref="AP155:AQ155"/>
    <mergeCell ref="AF140:AG140"/>
    <mergeCell ref="AH140:AI140"/>
    <mergeCell ref="AY141:AZ141"/>
    <mergeCell ref="AA142:AB142"/>
    <mergeCell ref="AD142:AE142"/>
    <mergeCell ref="AF142:AG142"/>
    <mergeCell ref="AH142:AI142"/>
    <mergeCell ref="W148:X148"/>
    <mergeCell ref="AD148:AE148"/>
    <mergeCell ref="Y148:Z148"/>
    <mergeCell ref="AW144:AX144"/>
    <mergeCell ref="AY144:AZ144"/>
    <mergeCell ref="AW143:AX143"/>
    <mergeCell ref="AY143:AZ143"/>
    <mergeCell ref="AW142:AX142"/>
    <mergeCell ref="AY142:AZ142"/>
    <mergeCell ref="AJ142:AK142"/>
    <mergeCell ref="AL142:AM142"/>
    <mergeCell ref="Y143:Z143"/>
    <mergeCell ref="AA143:AB143"/>
    <mergeCell ref="AP143:AQ143"/>
    <mergeCell ref="AF144:AG144"/>
    <mergeCell ref="AH144:AI144"/>
    <mergeCell ref="AD143:AE143"/>
    <mergeCell ref="AF143:AG143"/>
    <mergeCell ref="AP142:AQ142"/>
    <mergeCell ref="W145:X145"/>
    <mergeCell ref="W143:X143"/>
    <mergeCell ref="Y141:Z141"/>
    <mergeCell ref="AN142:AO142"/>
    <mergeCell ref="BA143:BB143"/>
    <mergeCell ref="AS141:AT141"/>
    <mergeCell ref="AU141:AV141"/>
    <mergeCell ref="AS155:AT155"/>
    <mergeCell ref="BA141:BB141"/>
    <mergeCell ref="W141:X141"/>
    <mergeCell ref="AW162:AX162"/>
    <mergeCell ref="AY162:AZ162"/>
    <mergeCell ref="AL148:AM148"/>
    <mergeCell ref="BA158:BB158"/>
    <mergeCell ref="AN158:AO158"/>
    <mergeCell ref="AP158:AQ158"/>
    <mergeCell ref="AS158:AT158"/>
    <mergeCell ref="AY147:AZ147"/>
    <mergeCell ref="BA147:BB147"/>
    <mergeCell ref="AP147:AQ147"/>
    <mergeCell ref="AS147:AT147"/>
    <mergeCell ref="AU147:AV147"/>
    <mergeCell ref="AW147:AX147"/>
    <mergeCell ref="AJ148:AK148"/>
    <mergeCell ref="W162:X162"/>
    <mergeCell ref="AW157:AX157"/>
    <mergeCell ref="AY157:AZ157"/>
    <mergeCell ref="AJ157:AK157"/>
    <mergeCell ref="AL157:AM157"/>
    <mergeCell ref="AN157:AO157"/>
    <mergeCell ref="AA149:AB149"/>
    <mergeCell ref="Y149:Z149"/>
    <mergeCell ref="AH148:AI148"/>
    <mergeCell ref="AL152:AM152"/>
    <mergeCell ref="AN152:AO152"/>
    <mergeCell ref="Y147:Z147"/>
    <mergeCell ref="AY160:AZ160"/>
    <mergeCell ref="AJ151:AK151"/>
    <mergeCell ref="AW155:AX155"/>
    <mergeCell ref="AS145:AT145"/>
    <mergeCell ref="AU145:AV145"/>
    <mergeCell ref="AN145:AO145"/>
    <mergeCell ref="AJ152:AK152"/>
    <mergeCell ref="U147:V147"/>
    <mergeCell ref="W147:X147"/>
    <mergeCell ref="AD147:AE147"/>
    <mergeCell ref="AF147:AG147"/>
    <mergeCell ref="AH147:AI147"/>
    <mergeCell ref="U151:V151"/>
    <mergeCell ref="W151:X151"/>
    <mergeCell ref="AH157:AI157"/>
    <mergeCell ref="AD160:AE160"/>
    <mergeCell ref="AF160:AG160"/>
    <mergeCell ref="AH160:AI160"/>
    <mergeCell ref="AF159:AG159"/>
    <mergeCell ref="AH159:AI159"/>
    <mergeCell ref="W152:X152"/>
    <mergeCell ref="AH152:AI152"/>
    <mergeCell ref="U149:V149"/>
    <mergeCell ref="W149:X149"/>
    <mergeCell ref="AJ150:AK150"/>
    <mergeCell ref="AJ149:AK149"/>
    <mergeCell ref="U160:V160"/>
    <mergeCell ref="AA147:AB147"/>
    <mergeCell ref="AP146:AQ146"/>
    <mergeCell ref="AS146:AT146"/>
    <mergeCell ref="AU146:AV146"/>
    <mergeCell ref="U145:V145"/>
    <mergeCell ref="L150:M150"/>
    <mergeCell ref="AD151:AE151"/>
    <mergeCell ref="AF151:AG151"/>
    <mergeCell ref="AH151:AI151"/>
    <mergeCell ref="N151:P151"/>
    <mergeCell ref="Q151:S151"/>
    <mergeCell ref="U150:V150"/>
    <mergeCell ref="W150:X150"/>
    <mergeCell ref="AD150:AE150"/>
    <mergeCell ref="AF150:AG150"/>
    <mergeCell ref="L151:M151"/>
    <mergeCell ref="N152:P152"/>
    <mergeCell ref="Q152:S152"/>
    <mergeCell ref="L152:M152"/>
    <mergeCell ref="L155:M155"/>
    <mergeCell ref="Q160:S160"/>
    <mergeCell ref="L160:M160"/>
    <mergeCell ref="AF155:AG155"/>
    <mergeCell ref="BC145:BD145"/>
    <mergeCell ref="AA151:AB151"/>
    <mergeCell ref="AW168:AX168"/>
    <mergeCell ref="AY168:AZ168"/>
    <mergeCell ref="BA168:BB168"/>
    <mergeCell ref="BC168:BD168"/>
    <mergeCell ref="AU148:AV148"/>
    <mergeCell ref="AW148:AX148"/>
    <mergeCell ref="AW145:AX145"/>
    <mergeCell ref="AY145:AZ145"/>
    <mergeCell ref="AY148:AZ148"/>
    <mergeCell ref="BA148:BB148"/>
    <mergeCell ref="BA146:BB146"/>
    <mergeCell ref="AP148:AQ148"/>
    <mergeCell ref="Y145:Z145"/>
    <mergeCell ref="AA145:AB145"/>
    <mergeCell ref="AW146:AX146"/>
    <mergeCell ref="AY146:AZ146"/>
    <mergeCell ref="AF148:AG148"/>
    <mergeCell ref="AD159:AE159"/>
    <mergeCell ref="AH164:AI164"/>
    <mergeCell ref="AP152:AQ152"/>
    <mergeCell ref="AS152:AT152"/>
    <mergeCell ref="AJ156:AK156"/>
    <mergeCell ref="AL156:AM156"/>
    <mergeCell ref="AN156:AO156"/>
    <mergeCell ref="AU168:AV168"/>
    <mergeCell ref="AS148:AT148"/>
    <mergeCell ref="AL150:AM150"/>
    <mergeCell ref="AN150:AO150"/>
    <mergeCell ref="AP150:AQ150"/>
    <mergeCell ref="AP156:AQ156"/>
    <mergeCell ref="Q188:S188"/>
    <mergeCell ref="AU192:AV192"/>
    <mergeCell ref="AS191:AT191"/>
    <mergeCell ref="AU191:AV191"/>
    <mergeCell ref="AA185:AB185"/>
    <mergeCell ref="AA188:AB188"/>
    <mergeCell ref="AA190:AB190"/>
    <mergeCell ref="AA191:AB191"/>
    <mergeCell ref="AD188:AE188"/>
    <mergeCell ref="AS189:AT189"/>
    <mergeCell ref="AU189:AV189"/>
    <mergeCell ref="B151:J151"/>
    <mergeCell ref="N155:P155"/>
    <mergeCell ref="Q155:S155"/>
    <mergeCell ref="Y155:Z155"/>
    <mergeCell ref="Y156:Z156"/>
    <mergeCell ref="B155:J155"/>
    <mergeCell ref="U155:V155"/>
    <mergeCell ref="L185:M185"/>
    <mergeCell ref="AD192:AE192"/>
    <mergeCell ref="B154:J154"/>
    <mergeCell ref="B152:J152"/>
    <mergeCell ref="B161:J161"/>
    <mergeCell ref="B160:J160"/>
    <mergeCell ref="W164:X164"/>
    <mergeCell ref="B162:J162"/>
    <mergeCell ref="L154:M154"/>
    <mergeCell ref="N154:S154"/>
    <mergeCell ref="U152:V152"/>
    <mergeCell ref="AN161:AO161"/>
    <mergeCell ref="AJ162:AK162"/>
    <mergeCell ref="AL162:AM162"/>
    <mergeCell ref="Q197:S197"/>
    <mergeCell ref="U197:V197"/>
    <mergeCell ref="W197:X197"/>
    <mergeCell ref="Y197:Z197"/>
    <mergeCell ref="AA197:AB197"/>
    <mergeCell ref="AD197:AE197"/>
    <mergeCell ref="AF197:AG197"/>
    <mergeCell ref="AH197:AI197"/>
    <mergeCell ref="AJ197:AK197"/>
    <mergeCell ref="B192:J192"/>
    <mergeCell ref="L192:M192"/>
    <mergeCell ref="N192:P192"/>
    <mergeCell ref="Q192:S192"/>
    <mergeCell ref="U192:V192"/>
    <mergeCell ref="W192:X192"/>
    <mergeCell ref="Y192:Z192"/>
    <mergeCell ref="AA192:AB192"/>
    <mergeCell ref="N196:P196"/>
    <mergeCell ref="Q196:S196"/>
    <mergeCell ref="U196:V196"/>
    <mergeCell ref="W196:X196"/>
    <mergeCell ref="AJ195:AK195"/>
    <mergeCell ref="AF192:AG192"/>
    <mergeCell ref="AH192:AI192"/>
    <mergeCell ref="AJ192:AK192"/>
    <mergeCell ref="B197:J197"/>
    <mergeCell ref="B196:J196"/>
    <mergeCell ref="L196:M196"/>
    <mergeCell ref="B194:J194"/>
    <mergeCell ref="AJ196:AK196"/>
    <mergeCell ref="N195:P195"/>
    <mergeCell ref="Q195:S195"/>
    <mergeCell ref="B198:J198"/>
    <mergeCell ref="L198:M198"/>
    <mergeCell ref="N198:P198"/>
    <mergeCell ref="Q198:S198"/>
    <mergeCell ref="U198:V198"/>
    <mergeCell ref="W198:X198"/>
    <mergeCell ref="Y198:Z198"/>
    <mergeCell ref="AA198:AB198"/>
    <mergeCell ref="AD198:AE198"/>
    <mergeCell ref="AF198:AG198"/>
    <mergeCell ref="AH198:AI198"/>
    <mergeCell ref="AJ198:AK198"/>
    <mergeCell ref="AL198:AM198"/>
    <mergeCell ref="AN198:AO198"/>
    <mergeCell ref="AP198:AQ198"/>
    <mergeCell ref="AS198:AT198"/>
    <mergeCell ref="AU198:AV198"/>
    <mergeCell ref="AS184:AT184"/>
    <mergeCell ref="AU184:AV184"/>
    <mergeCell ref="AL192:AM192"/>
    <mergeCell ref="AN192:AO192"/>
    <mergeCell ref="AW161:AX161"/>
    <mergeCell ref="AU161:AV161"/>
    <mergeCell ref="AL163:AM163"/>
    <mergeCell ref="AN163:AO163"/>
    <mergeCell ref="AP157:AQ157"/>
    <mergeCell ref="AS157:AT157"/>
    <mergeCell ref="AU157:AV157"/>
    <mergeCell ref="AP161:AQ161"/>
    <mergeCell ref="AP171:AQ171"/>
    <mergeCell ref="AS171:AT171"/>
    <mergeCell ref="AU171:AV171"/>
    <mergeCell ref="AS183:AT183"/>
    <mergeCell ref="AU183:AV183"/>
    <mergeCell ref="AN188:AO188"/>
    <mergeCell ref="AN183:AO183"/>
    <mergeCell ref="AP188:AQ188"/>
    <mergeCell ref="AS188:AT188"/>
    <mergeCell ref="AW191:AX191"/>
    <mergeCell ref="AN162:AO162"/>
    <mergeCell ref="AW160:AX160"/>
    <mergeCell ref="AU169:AV169"/>
    <mergeCell ref="AL182:AM182"/>
    <mergeCell ref="AN182:AO182"/>
    <mergeCell ref="AN174:AO174"/>
    <mergeCell ref="AP176:AQ176"/>
    <mergeCell ref="AS176:AT176"/>
    <mergeCell ref="AN185:AO185"/>
    <mergeCell ref="AN175:AO175"/>
    <mergeCell ref="Y196:Z196"/>
    <mergeCell ref="AA196:AB196"/>
    <mergeCell ref="AF194:AG194"/>
    <mergeCell ref="AH194:AI194"/>
    <mergeCell ref="AD200:AE200"/>
    <mergeCell ref="AF200:AG200"/>
    <mergeCell ref="AH200:AI200"/>
    <mergeCell ref="AJ200:AK200"/>
    <mergeCell ref="AL200:AM200"/>
    <mergeCell ref="Y159:Z159"/>
    <mergeCell ref="Y163:Z163"/>
    <mergeCell ref="AA163:AB163"/>
    <mergeCell ref="AH206:AI206"/>
    <mergeCell ref="AJ204:AK204"/>
    <mergeCell ref="AL204:AM204"/>
    <mergeCell ref="AJ205:AK205"/>
    <mergeCell ref="AJ185:AK185"/>
    <mergeCell ref="AL185:AM185"/>
    <mergeCell ref="AA164:AB164"/>
    <mergeCell ref="Y164:Z164"/>
    <mergeCell ref="AH185:AI185"/>
    <mergeCell ref="AJ188:AK188"/>
    <mergeCell ref="Y165:Z165"/>
    <mergeCell ref="AL183:AM183"/>
    <mergeCell ref="AD194:AE194"/>
    <mergeCell ref="AL181:AM181"/>
    <mergeCell ref="AL170:AM170"/>
    <mergeCell ref="AJ160:AK160"/>
    <mergeCell ref="AL160:AM160"/>
    <mergeCell ref="AD176:AE176"/>
    <mergeCell ref="AF176:AG176"/>
    <mergeCell ref="AH176:AI176"/>
    <mergeCell ref="AL194:AM194"/>
    <mergeCell ref="AN194:AO194"/>
    <mergeCell ref="AP194:AQ194"/>
    <mergeCell ref="Y191:Z191"/>
    <mergeCell ref="AH193:AI193"/>
    <mergeCell ref="Y185:Z185"/>
    <mergeCell ref="Y188:Z188"/>
    <mergeCell ref="AJ183:AK183"/>
    <mergeCell ref="Y170:Z170"/>
    <mergeCell ref="AJ182:AK182"/>
    <mergeCell ref="AF188:AG188"/>
    <mergeCell ref="AJ178:AK178"/>
    <mergeCell ref="AL178:AM178"/>
    <mergeCell ref="Y178:Z178"/>
    <mergeCell ref="AP184:AQ184"/>
    <mergeCell ref="AD183:AE183"/>
    <mergeCell ref="AF183:AG183"/>
    <mergeCell ref="AH183:AI183"/>
    <mergeCell ref="AD177:AE177"/>
    <mergeCell ref="AA177:AB177"/>
    <mergeCell ref="Y177:Z177"/>
    <mergeCell ref="AF191:AG191"/>
    <mergeCell ref="AH191:AI191"/>
    <mergeCell ref="AP190:AQ190"/>
    <mergeCell ref="AP174:AQ174"/>
    <mergeCell ref="AH177:AI177"/>
    <mergeCell ref="AH182:AI182"/>
    <mergeCell ref="AN171:AO171"/>
    <mergeCell ref="AA204:AB204"/>
    <mergeCell ref="Y158:Z158"/>
    <mergeCell ref="AU195:AV195"/>
    <mergeCell ref="AF209:AG209"/>
    <mergeCell ref="AL205:AM205"/>
    <mergeCell ref="AN205:AO205"/>
    <mergeCell ref="Y199:Z199"/>
    <mergeCell ref="AA199:AB199"/>
    <mergeCell ref="AS196:AT196"/>
    <mergeCell ref="AU196:AV196"/>
    <mergeCell ref="AH209:AI209"/>
    <mergeCell ref="AU199:AV199"/>
    <mergeCell ref="AU205:AV205"/>
    <mergeCell ref="AU204:AV204"/>
    <mergeCell ref="AD196:AE196"/>
    <mergeCell ref="AF196:AG196"/>
    <mergeCell ref="AH196:AI196"/>
    <mergeCell ref="AL197:AM197"/>
    <mergeCell ref="AH205:AI205"/>
    <mergeCell ref="AP182:AQ182"/>
    <mergeCell ref="AH184:AI184"/>
    <mergeCell ref="AP183:AQ183"/>
    <mergeCell ref="AJ184:AK184"/>
    <mergeCell ref="AL184:AM184"/>
    <mergeCell ref="AN184:AO184"/>
    <mergeCell ref="AP185:AQ185"/>
    <mergeCell ref="AN197:AO197"/>
    <mergeCell ref="AU190:AV190"/>
    <mergeCell ref="AN193:AO193"/>
    <mergeCell ref="AP175:AQ175"/>
    <mergeCell ref="AP196:AQ196"/>
    <mergeCell ref="AH189:AI189"/>
    <mergeCell ref="B199:J199"/>
    <mergeCell ref="Q199:S199"/>
    <mergeCell ref="U199:V199"/>
    <mergeCell ref="W199:X199"/>
    <mergeCell ref="AS204:AT204"/>
    <mergeCell ref="Q203:S203"/>
    <mergeCell ref="W204:X204"/>
    <mergeCell ref="Y204:Z204"/>
    <mergeCell ref="L199:M199"/>
    <mergeCell ref="N199:P199"/>
    <mergeCell ref="AP205:AQ205"/>
    <mergeCell ref="AS205:AT205"/>
    <mergeCell ref="W209:X209"/>
    <mergeCell ref="Y209:Z209"/>
    <mergeCell ref="AA209:AB209"/>
    <mergeCell ref="AN200:AO200"/>
    <mergeCell ref="AP200:AQ200"/>
    <mergeCell ref="AF204:AG204"/>
    <mergeCell ref="AH204:AI204"/>
    <mergeCell ref="N205:P205"/>
    <mergeCell ref="U205:V205"/>
    <mergeCell ref="N206:P206"/>
    <mergeCell ref="L202:M202"/>
    <mergeCell ref="N202:S202"/>
    <mergeCell ref="AD204:AE204"/>
    <mergeCell ref="AN204:AO204"/>
    <mergeCell ref="AP204:AQ204"/>
    <mergeCell ref="L204:M204"/>
    <mergeCell ref="N204:P204"/>
    <mergeCell ref="Q204:S204"/>
    <mergeCell ref="Y200:Z200"/>
    <mergeCell ref="Q200:S200"/>
    <mergeCell ref="BC197:BD197"/>
    <mergeCell ref="AW205:AX205"/>
    <mergeCell ref="AW204:AX204"/>
    <mergeCell ref="BC204:BD204"/>
    <mergeCell ref="AW198:AX198"/>
    <mergeCell ref="AY198:AZ198"/>
    <mergeCell ref="BA198:BB198"/>
    <mergeCell ref="BC198:BD198"/>
    <mergeCell ref="AP197:AQ197"/>
    <mergeCell ref="AJ199:AK199"/>
    <mergeCell ref="AL199:AM199"/>
    <mergeCell ref="AN199:AO199"/>
    <mergeCell ref="AP199:AQ199"/>
    <mergeCell ref="AW199:AX199"/>
    <mergeCell ref="AW196:AX196"/>
    <mergeCell ref="AU197:AV197"/>
    <mergeCell ref="AS199:AT199"/>
    <mergeCell ref="BA203:BB203"/>
    <mergeCell ref="AS197:AT197"/>
    <mergeCell ref="BC200:BD200"/>
    <mergeCell ref="AY204:AZ204"/>
    <mergeCell ref="BA204:BB204"/>
    <mergeCell ref="AN196:AO196"/>
    <mergeCell ref="AJ203:AK203"/>
    <mergeCell ref="AL203:AM203"/>
    <mergeCell ref="AN203:AO203"/>
    <mergeCell ref="AP203:AQ203"/>
    <mergeCell ref="BC206:BD206"/>
    <mergeCell ref="BA205:BB205"/>
    <mergeCell ref="BA196:BB196"/>
    <mergeCell ref="AY206:AZ206"/>
    <mergeCell ref="AW203:AX203"/>
    <mergeCell ref="AS203:AT203"/>
    <mergeCell ref="AU203:AV203"/>
    <mergeCell ref="AG226:AO226"/>
    <mergeCell ref="AP226:AQ226"/>
    <mergeCell ref="AT226:BB226"/>
    <mergeCell ref="BC226:BD226"/>
    <mergeCell ref="BC189:BD189"/>
    <mergeCell ref="AU210:AV210"/>
    <mergeCell ref="AW210:AX210"/>
    <mergeCell ref="AY210:AZ210"/>
    <mergeCell ref="BA210:BB210"/>
    <mergeCell ref="BC210:BD210"/>
    <mergeCell ref="BC209:BD209"/>
    <mergeCell ref="BC205:BD205"/>
    <mergeCell ref="BC216:BD216"/>
    <mergeCell ref="AG218:AO218"/>
    <mergeCell ref="AP218:AQ218"/>
    <mergeCell ref="AT218:BB218"/>
    <mergeCell ref="BC218:BD218"/>
    <mergeCell ref="AG220:AO220"/>
    <mergeCell ref="AP220:AQ220"/>
    <mergeCell ref="AT220:BB220"/>
    <mergeCell ref="BC220:BD220"/>
    <mergeCell ref="BC196:BD196"/>
    <mergeCell ref="AW197:AX197"/>
    <mergeCell ref="AY197:AZ197"/>
    <mergeCell ref="BA197:BB197"/>
    <mergeCell ref="B210:J210"/>
    <mergeCell ref="L210:M210"/>
    <mergeCell ref="N210:P210"/>
    <mergeCell ref="Q210:S210"/>
    <mergeCell ref="BA190:BB190"/>
    <mergeCell ref="BA191:BB191"/>
    <mergeCell ref="W190:X190"/>
    <mergeCell ref="AD190:AE190"/>
    <mergeCell ref="AF190:AG190"/>
    <mergeCell ref="AH190:AI190"/>
    <mergeCell ref="AJ190:AK190"/>
    <mergeCell ref="AY209:AZ209"/>
    <mergeCell ref="BA209:BB209"/>
    <mergeCell ref="AP206:AQ206"/>
    <mergeCell ref="AY205:AZ205"/>
    <mergeCell ref="AW209:AX209"/>
    <mergeCell ref="AS206:AT206"/>
    <mergeCell ref="AU206:AV206"/>
    <mergeCell ref="AN206:AO206"/>
    <mergeCell ref="AJ206:AK206"/>
    <mergeCell ref="AL206:AM206"/>
    <mergeCell ref="AJ209:AK209"/>
    <mergeCell ref="AL209:AM209"/>
    <mergeCell ref="AN209:AO209"/>
    <mergeCell ref="AP209:AQ209"/>
    <mergeCell ref="AS209:AT209"/>
    <mergeCell ref="AU209:AV209"/>
    <mergeCell ref="AJ191:AK191"/>
    <mergeCell ref="AW206:AX206"/>
    <mergeCell ref="AW195:AX195"/>
    <mergeCell ref="BA195:BB195"/>
    <mergeCell ref="AU193:AV193"/>
    <mergeCell ref="BC228:BD228"/>
    <mergeCell ref="W216:AB216"/>
    <mergeCell ref="AC216:AD216"/>
    <mergeCell ref="W218:AB218"/>
    <mergeCell ref="AC218:AD218"/>
    <mergeCell ref="W220:AB220"/>
    <mergeCell ref="AC220:AD220"/>
    <mergeCell ref="W222:AB222"/>
    <mergeCell ref="AC222:AD222"/>
    <mergeCell ref="W224:AB224"/>
    <mergeCell ref="AC224:AD224"/>
    <mergeCell ref="L209:M209"/>
    <mergeCell ref="N209:P209"/>
    <mergeCell ref="Q209:S209"/>
    <mergeCell ref="U209:V209"/>
    <mergeCell ref="U210:V210"/>
    <mergeCell ref="W210:X210"/>
    <mergeCell ref="Y210:Z210"/>
    <mergeCell ref="AA210:AB210"/>
    <mergeCell ref="AD210:AE210"/>
    <mergeCell ref="AJ210:AK210"/>
    <mergeCell ref="AL210:AM210"/>
    <mergeCell ref="AS210:AT210"/>
    <mergeCell ref="AG222:AO222"/>
    <mergeCell ref="AP222:AQ222"/>
    <mergeCell ref="AF210:AG210"/>
    <mergeCell ref="AH210:AI210"/>
    <mergeCell ref="V213:AD213"/>
    <mergeCell ref="W215:AB215"/>
    <mergeCell ref="AN210:AO210"/>
    <mergeCell ref="AP210:AQ210"/>
    <mergeCell ref="AD209:AE209"/>
    <mergeCell ref="N7:P7"/>
    <mergeCell ref="N8:P8"/>
    <mergeCell ref="W226:AB226"/>
    <mergeCell ref="AC226:AD226"/>
    <mergeCell ref="W228:AB228"/>
    <mergeCell ref="AG216:AO216"/>
    <mergeCell ref="AP216:AQ216"/>
    <mergeCell ref="AT216:BB216"/>
    <mergeCell ref="AT222:BB222"/>
    <mergeCell ref="BC222:BD222"/>
    <mergeCell ref="AG224:AO224"/>
    <mergeCell ref="AP224:AQ224"/>
    <mergeCell ref="AT224:BB224"/>
    <mergeCell ref="BC224:BD224"/>
    <mergeCell ref="AC228:AD228"/>
    <mergeCell ref="C230:K230"/>
    <mergeCell ref="M216:S216"/>
    <mergeCell ref="M218:S218"/>
    <mergeCell ref="M220:S220"/>
    <mergeCell ref="M222:S222"/>
    <mergeCell ref="M224:S224"/>
    <mergeCell ref="M226:S226"/>
    <mergeCell ref="M228:S228"/>
    <mergeCell ref="M230:S230"/>
    <mergeCell ref="C222:K222"/>
    <mergeCell ref="C226:K226"/>
    <mergeCell ref="C228:K228"/>
    <mergeCell ref="AF213:BD213"/>
    <mergeCell ref="B213:S213"/>
    <mergeCell ref="AG228:AO228"/>
    <mergeCell ref="AP228:AQ228"/>
    <mergeCell ref="AT228:BB228"/>
  </mergeCells>
  <conditionalFormatting sqref="BA4:BD5">
    <cfRule type="cellIs" dxfId="232" priority="655" operator="greaterThan">
      <formula>$AQ$5</formula>
    </cfRule>
  </conditionalFormatting>
  <conditionalFormatting sqref="BA3:BD3">
    <cfRule type="cellIs" dxfId="231" priority="648" operator="lessThan">
      <formula>0</formula>
    </cfRule>
  </conditionalFormatting>
  <conditionalFormatting sqref="L11:M16">
    <cfRule type="cellIs" dxfId="230" priority="116" operator="equal">
      <formula>Y11+$L$10</formula>
    </cfRule>
    <cfRule type="cellIs" dxfId="229" priority="117" operator="greaterThan">
      <formula>AS11+U11+W11+Y11+$L$10</formula>
    </cfRule>
    <cfRule type="cellIs" dxfId="228" priority="118" operator="equal">
      <formula>AS11+U11+W11+Y11+$L$10</formula>
    </cfRule>
    <cfRule type="cellIs" dxfId="227" priority="119" operator="lessThan">
      <formula>AS11+U11+W11+Y11+$L$10</formula>
    </cfRule>
  </conditionalFormatting>
  <conditionalFormatting sqref="L11:M16">
    <cfRule type="cellIs" dxfId="226" priority="111" operator="equal">
      <formula>0</formula>
    </cfRule>
  </conditionalFormatting>
  <conditionalFormatting sqref="L19:M21">
    <cfRule type="cellIs" dxfId="225" priority="107" operator="equal">
      <formula>Y19+$L$18</formula>
    </cfRule>
    <cfRule type="cellIs" dxfId="224" priority="108" operator="greaterThan">
      <formula>AS19+U19+W19+Y19+$L$18</formula>
    </cfRule>
    <cfRule type="cellIs" dxfId="223" priority="109" operator="equal">
      <formula>AS19+U19+W19+Y19+$L$18</formula>
    </cfRule>
    <cfRule type="cellIs" dxfId="222" priority="110" operator="lessThan">
      <formula>AS19+U19+W19+Y19+$L$18</formula>
    </cfRule>
  </conditionalFormatting>
  <conditionalFormatting sqref="L19:M21">
    <cfRule type="cellIs" dxfId="221" priority="106" operator="equal">
      <formula>0</formula>
    </cfRule>
  </conditionalFormatting>
  <conditionalFormatting sqref="L24:M29">
    <cfRule type="cellIs" dxfId="220" priority="102" operator="equal">
      <formula>Y24+$L$23</formula>
    </cfRule>
    <cfRule type="cellIs" dxfId="219" priority="103" operator="greaterThan">
      <formula>AS24+U24+W24+Y24+$L$23</formula>
    </cfRule>
    <cfRule type="cellIs" dxfId="218" priority="104" operator="equal">
      <formula>AS24+U24+W24+Y24+$L$23</formula>
    </cfRule>
    <cfRule type="cellIs" dxfId="217" priority="105" operator="lessThan">
      <formula>AS24+U24+W24+Y24+$L$23</formula>
    </cfRule>
  </conditionalFormatting>
  <conditionalFormatting sqref="L24:M29">
    <cfRule type="cellIs" dxfId="216" priority="101" operator="equal">
      <formula>0</formula>
    </cfRule>
  </conditionalFormatting>
  <conditionalFormatting sqref="L32:M35">
    <cfRule type="cellIs" dxfId="215" priority="97" operator="equal">
      <formula>Y32+$L$31</formula>
    </cfRule>
    <cfRule type="cellIs" dxfId="214" priority="98" operator="greaterThan">
      <formula>AS32+U32+W32+Y32+$L$31</formula>
    </cfRule>
    <cfRule type="cellIs" dxfId="213" priority="99" operator="equal">
      <formula>AS32+U32+W32+Y32+$L$31</formula>
    </cfRule>
    <cfRule type="cellIs" dxfId="212" priority="100" operator="lessThan">
      <formula>AS32+U32+W32+Y32+$L$31</formula>
    </cfRule>
  </conditionalFormatting>
  <conditionalFormatting sqref="L32:M35">
    <cfRule type="cellIs" dxfId="211" priority="96" operator="equal">
      <formula>0</formula>
    </cfRule>
  </conditionalFormatting>
  <conditionalFormatting sqref="L38:M43">
    <cfRule type="cellIs" dxfId="210" priority="92" operator="equal">
      <formula>Y38+$L$37</formula>
    </cfRule>
    <cfRule type="cellIs" dxfId="209" priority="93" operator="greaterThan">
      <formula>AS38+U38+W38+Y38+$L$37</formula>
    </cfRule>
    <cfRule type="cellIs" dxfId="208" priority="94" operator="equal">
      <formula>AS38+U38+W38+Y38+$L$37</formula>
    </cfRule>
    <cfRule type="cellIs" dxfId="207" priority="95" operator="lessThan">
      <formula>AS38+U38+W38+Y38+$L$37</formula>
    </cfRule>
  </conditionalFormatting>
  <conditionalFormatting sqref="L38:M43">
    <cfRule type="cellIs" dxfId="206" priority="91" operator="equal">
      <formula>0</formula>
    </cfRule>
  </conditionalFormatting>
  <conditionalFormatting sqref="L46:M49">
    <cfRule type="cellIs" dxfId="205" priority="87" operator="equal">
      <formula>Y46+$L$45</formula>
    </cfRule>
    <cfRule type="cellIs" dxfId="204" priority="88" operator="greaterThan">
      <formula>AS46+U46+W46+Y46+$L$45</formula>
    </cfRule>
    <cfRule type="cellIs" dxfId="203" priority="89" operator="equal">
      <formula>AS46+U46+W46+Y46+$L$45</formula>
    </cfRule>
    <cfRule type="cellIs" dxfId="202" priority="90" operator="lessThan">
      <formula>AS46+U46+W46+Y46+$L$45</formula>
    </cfRule>
  </conditionalFormatting>
  <conditionalFormatting sqref="L46:M49">
    <cfRule type="cellIs" dxfId="201" priority="86" operator="equal">
      <formula>0</formula>
    </cfRule>
  </conditionalFormatting>
  <conditionalFormatting sqref="L52:M53">
    <cfRule type="cellIs" dxfId="200" priority="82" operator="equal">
      <formula>Y52+$L$51</formula>
    </cfRule>
    <cfRule type="cellIs" dxfId="199" priority="83" operator="greaterThan">
      <formula>AS52+U52+W52+Y52+$L$51</formula>
    </cfRule>
    <cfRule type="cellIs" dxfId="198" priority="84" operator="equal">
      <formula>AS52+U52+W52+Y52+$L$51</formula>
    </cfRule>
    <cfRule type="cellIs" dxfId="197" priority="85" operator="lessThan">
      <formula>AS52+U52+W52+Y52+$L$51</formula>
    </cfRule>
  </conditionalFormatting>
  <conditionalFormatting sqref="L52:M53">
    <cfRule type="cellIs" dxfId="196" priority="81" operator="equal">
      <formula>0</formula>
    </cfRule>
  </conditionalFormatting>
  <conditionalFormatting sqref="L56:M64">
    <cfRule type="cellIs" dxfId="195" priority="77" operator="equal">
      <formula>Y56+$L$55</formula>
    </cfRule>
    <cfRule type="cellIs" dxfId="194" priority="78" operator="greaterThan">
      <formula>AS56+U56+W56+Y56+$L$55</formula>
    </cfRule>
    <cfRule type="cellIs" dxfId="193" priority="79" operator="equal">
      <formula>AS56+U56+W56+Y56+$L$55</formula>
    </cfRule>
    <cfRule type="cellIs" dxfId="192" priority="80" operator="lessThan">
      <formula>AS56+U56+W56+Y56+$L$55</formula>
    </cfRule>
  </conditionalFormatting>
  <conditionalFormatting sqref="L56:M64">
    <cfRule type="cellIs" dxfId="191" priority="76" operator="equal">
      <formula>0</formula>
    </cfRule>
  </conditionalFormatting>
  <conditionalFormatting sqref="L67:M78">
    <cfRule type="cellIs" dxfId="190" priority="72" operator="equal">
      <formula>Y67+$L$66</formula>
    </cfRule>
    <cfRule type="cellIs" dxfId="189" priority="73" operator="greaterThan">
      <formula>AS67+U67+W67+Y67+$L$66</formula>
    </cfRule>
    <cfRule type="cellIs" dxfId="188" priority="74" operator="equal">
      <formula>AS67+U67+W67+Y67+$L$66</formula>
    </cfRule>
    <cfRule type="cellIs" dxfId="187" priority="75" operator="lessThan">
      <formula>AS67+U67+W67+Y67+$L$66</formula>
    </cfRule>
  </conditionalFormatting>
  <conditionalFormatting sqref="L67:M78">
    <cfRule type="cellIs" dxfId="186" priority="71" operator="equal">
      <formula>0</formula>
    </cfRule>
  </conditionalFormatting>
  <conditionalFormatting sqref="L81:M86">
    <cfRule type="cellIs" dxfId="185" priority="67" operator="equal">
      <formula>Y81+$L$80</formula>
    </cfRule>
    <cfRule type="cellIs" dxfId="184" priority="68" operator="greaterThan">
      <formula>AS81+U81+W81+Y81+$L$80</formula>
    </cfRule>
    <cfRule type="cellIs" dxfId="183" priority="69" operator="equal">
      <formula>AS81+U81+W81+Y81+$L$80</formula>
    </cfRule>
    <cfRule type="cellIs" dxfId="182" priority="70" operator="lessThan">
      <formula>AS81+U81+W81+Y81+$L$80</formula>
    </cfRule>
  </conditionalFormatting>
  <conditionalFormatting sqref="L81:M86">
    <cfRule type="cellIs" dxfId="181" priority="66" operator="equal">
      <formula>0</formula>
    </cfRule>
  </conditionalFormatting>
  <conditionalFormatting sqref="L89:M109">
    <cfRule type="cellIs" dxfId="180" priority="62" operator="equal">
      <formula>Y89+$L$88</formula>
    </cfRule>
    <cfRule type="cellIs" dxfId="179" priority="63" operator="greaterThan">
      <formula>AS89+U89+W89+Y89+$L$88</formula>
    </cfRule>
    <cfRule type="cellIs" dxfId="178" priority="64" operator="equal">
      <formula>AS89+U89+W89+Y89+$L$88</formula>
    </cfRule>
    <cfRule type="cellIs" dxfId="177" priority="65" operator="lessThan">
      <formula>AS89+U89+W89+Y89+$L$88</formula>
    </cfRule>
  </conditionalFormatting>
  <conditionalFormatting sqref="L89:M109">
    <cfRule type="cellIs" dxfId="176" priority="61" operator="equal">
      <formula>0</formula>
    </cfRule>
  </conditionalFormatting>
  <conditionalFormatting sqref="L112:M116">
    <cfRule type="cellIs" dxfId="175" priority="57" operator="equal">
      <formula>Y112+$L$111</formula>
    </cfRule>
    <cfRule type="cellIs" dxfId="174" priority="58" operator="greaterThan">
      <formula>AS112+U112+W112+Y112+$L$111</formula>
    </cfRule>
    <cfRule type="cellIs" dxfId="173" priority="59" operator="equal">
      <formula>AS112+U112+W112+Y112+$L$111</formula>
    </cfRule>
    <cfRule type="cellIs" dxfId="172" priority="60" operator="lessThan">
      <formula>AS112+U112+W112+Y112+$L$111</formula>
    </cfRule>
  </conditionalFormatting>
  <conditionalFormatting sqref="L112:M116">
    <cfRule type="cellIs" dxfId="171" priority="56" operator="equal">
      <formula>0</formula>
    </cfRule>
  </conditionalFormatting>
  <conditionalFormatting sqref="L119:M122">
    <cfRule type="cellIs" dxfId="170" priority="52" operator="equal">
      <formula>Y119+$L$118</formula>
    </cfRule>
    <cfRule type="cellIs" dxfId="169" priority="53" operator="greaterThan">
      <formula>AS119+U119+W119+Y119+$L$118</formula>
    </cfRule>
    <cfRule type="cellIs" dxfId="168" priority="54" operator="equal">
      <formula>AS119+U119+W119+Y119+$L$118</formula>
    </cfRule>
    <cfRule type="cellIs" dxfId="167" priority="55" operator="lessThan">
      <formula>AS119+U119+W119+Y119+$L$118</formula>
    </cfRule>
  </conditionalFormatting>
  <conditionalFormatting sqref="L119:M122">
    <cfRule type="cellIs" dxfId="166" priority="51" operator="equal">
      <formula>0</formula>
    </cfRule>
  </conditionalFormatting>
  <conditionalFormatting sqref="L125:M129">
    <cfRule type="cellIs" dxfId="165" priority="47" operator="equal">
      <formula>Y125+$L$124</formula>
    </cfRule>
    <cfRule type="cellIs" dxfId="164" priority="48" operator="greaterThan">
      <formula>AS125+U125+W125+Y125+$L$124</formula>
    </cfRule>
    <cfRule type="cellIs" dxfId="163" priority="49" operator="equal">
      <formula>AS125+U125+W125+Y125+$L$124</formula>
    </cfRule>
    <cfRule type="cellIs" dxfId="162" priority="50" operator="lessThan">
      <formula>AS125+U125+W125+Y125+$L$124</formula>
    </cfRule>
  </conditionalFormatting>
  <conditionalFormatting sqref="L125:M129">
    <cfRule type="cellIs" dxfId="161" priority="46" operator="equal">
      <formula>0</formula>
    </cfRule>
  </conditionalFormatting>
  <conditionalFormatting sqref="L132:M137">
    <cfRule type="cellIs" dxfId="160" priority="42" operator="equal">
      <formula>Y132+$L$131</formula>
    </cfRule>
    <cfRule type="cellIs" dxfId="159" priority="43" operator="greaterThan">
      <formula>AS132+U132+W132+Y132+$L$131</formula>
    </cfRule>
    <cfRule type="cellIs" dxfId="158" priority="44" operator="equal">
      <formula>AS132+U132+W132+Y132+$L$131</formula>
    </cfRule>
    <cfRule type="cellIs" dxfId="157" priority="45" operator="lessThan">
      <formula>AS132+U132+W132+Y132+$L$131</formula>
    </cfRule>
  </conditionalFormatting>
  <conditionalFormatting sqref="L132:M137">
    <cfRule type="cellIs" dxfId="156" priority="41" operator="equal">
      <formula>0</formula>
    </cfRule>
  </conditionalFormatting>
  <conditionalFormatting sqref="L140:M152">
    <cfRule type="cellIs" dxfId="155" priority="37" operator="equal">
      <formula>Y140+$L$139</formula>
    </cfRule>
    <cfRule type="cellIs" dxfId="154" priority="38" operator="greaterThan">
      <formula>AS140+U140+W140+Y140+$L$139</formula>
    </cfRule>
    <cfRule type="cellIs" dxfId="153" priority="39" operator="equal">
      <formula>AS140+U140+W140+Y140+$L$139</formula>
    </cfRule>
    <cfRule type="cellIs" dxfId="152" priority="40" operator="lessThan">
      <formula>AS140+U140+W140+Y140+$L$139</formula>
    </cfRule>
  </conditionalFormatting>
  <conditionalFormatting sqref="L140:M152">
    <cfRule type="cellIs" dxfId="151" priority="36" operator="equal">
      <formula>0</formula>
    </cfRule>
  </conditionalFormatting>
  <conditionalFormatting sqref="L155:M165">
    <cfRule type="cellIs" dxfId="150" priority="32" operator="equal">
      <formula>Y155+$L$154</formula>
    </cfRule>
    <cfRule type="cellIs" dxfId="149" priority="33" operator="greaterThan">
      <formula>AS155+U155+W155+Y155+$L$154</formula>
    </cfRule>
    <cfRule type="cellIs" dxfId="148" priority="34" operator="equal">
      <formula>AS155+U155+W155+Y155+$L$154</formula>
    </cfRule>
    <cfRule type="cellIs" dxfId="147" priority="35" operator="lessThan">
      <formula>AS155+U155+W155+Y155+$L$154</formula>
    </cfRule>
  </conditionalFormatting>
  <conditionalFormatting sqref="L155:M165">
    <cfRule type="cellIs" dxfId="146" priority="31" operator="equal">
      <formula>0</formula>
    </cfRule>
  </conditionalFormatting>
  <conditionalFormatting sqref="L168:M171">
    <cfRule type="cellIs" dxfId="145" priority="27" operator="equal">
      <formula>Y168+$L$167</formula>
    </cfRule>
    <cfRule type="cellIs" dxfId="144" priority="28" operator="greaterThan">
      <formula>AS168+U168+W168+Y168+$L$167</formula>
    </cfRule>
    <cfRule type="cellIs" dxfId="143" priority="29" operator="equal">
      <formula>AS168+U168+W168+Y168+$L$167</formula>
    </cfRule>
    <cfRule type="cellIs" dxfId="142" priority="30" operator="lessThan">
      <formula>AS168+U168+W168+Y168+$L$167</formula>
    </cfRule>
  </conditionalFormatting>
  <conditionalFormatting sqref="L168:M171">
    <cfRule type="cellIs" dxfId="141" priority="26" operator="equal">
      <formula>0</formula>
    </cfRule>
  </conditionalFormatting>
  <conditionalFormatting sqref="L174:M178">
    <cfRule type="cellIs" dxfId="140" priority="22" operator="equal">
      <formula>Y174+$L$173</formula>
    </cfRule>
    <cfRule type="cellIs" dxfId="139" priority="23" operator="greaterThan">
      <formula>AS174+U174+W174+Y174+$L$173</formula>
    </cfRule>
    <cfRule type="cellIs" dxfId="138" priority="24" operator="equal">
      <formula>AS174+U174+W174+Y174+$L$173</formula>
    </cfRule>
    <cfRule type="cellIs" dxfId="137" priority="25" operator="lessThan">
      <formula>AS174+U174+W174+Y174+$L$173</formula>
    </cfRule>
  </conditionalFormatting>
  <conditionalFormatting sqref="L174:M178">
    <cfRule type="cellIs" dxfId="136" priority="21" operator="equal">
      <formula>0</formula>
    </cfRule>
  </conditionalFormatting>
  <conditionalFormatting sqref="L181:M185">
    <cfRule type="cellIs" dxfId="135" priority="17" operator="equal">
      <formula>Y181+$L$180</formula>
    </cfRule>
    <cfRule type="cellIs" dxfId="134" priority="18" operator="greaterThan">
      <formula>AS181+U181+W181+Y181+$L$180</formula>
    </cfRule>
    <cfRule type="cellIs" dxfId="133" priority="19" operator="equal">
      <formula>AS181+U181+W181+Y181+$L$180</formula>
    </cfRule>
    <cfRule type="cellIs" dxfId="132" priority="20" operator="lessThan">
      <formula>AS181+U181+W181+Y181+$L$180</formula>
    </cfRule>
  </conditionalFormatting>
  <conditionalFormatting sqref="L181:M185">
    <cfRule type="cellIs" dxfId="131" priority="16" operator="equal">
      <formula>0</formula>
    </cfRule>
  </conditionalFormatting>
  <conditionalFormatting sqref="L188:M200">
    <cfRule type="cellIs" dxfId="130" priority="12" operator="equal">
      <formula>Y188+$L$187</formula>
    </cfRule>
    <cfRule type="cellIs" dxfId="129" priority="13" operator="greaterThan">
      <formula>AS188+U188+W188+Y188+$L$187</formula>
    </cfRule>
    <cfRule type="cellIs" dxfId="128" priority="14" operator="equal">
      <formula>AS188+U188+W188+Y188+$L$187</formula>
    </cfRule>
    <cfRule type="cellIs" dxfId="127" priority="15" operator="lessThan">
      <formula>AS188+U188+W188+Y188+$L$187</formula>
    </cfRule>
  </conditionalFormatting>
  <conditionalFormatting sqref="L188:M200">
    <cfRule type="cellIs" dxfId="126" priority="11" operator="equal">
      <formula>0</formula>
    </cfRule>
  </conditionalFormatting>
  <conditionalFormatting sqref="L203:M206">
    <cfRule type="cellIs" dxfId="125" priority="7" operator="equal">
      <formula>Y203+$L$202</formula>
    </cfRule>
    <cfRule type="cellIs" dxfId="124" priority="8" operator="greaterThan">
      <formula>AS203+U203+W203+Y203+$L$202</formula>
    </cfRule>
    <cfRule type="cellIs" dxfId="123" priority="9" operator="equal">
      <formula>AS203+U203+W203+Y203+$L$202</formula>
    </cfRule>
    <cfRule type="cellIs" dxfId="122" priority="10" operator="lessThan">
      <formula>AS203+U203+W203+Y203+$L$202</formula>
    </cfRule>
  </conditionalFormatting>
  <conditionalFormatting sqref="L203:M206">
    <cfRule type="cellIs" dxfId="121" priority="6" operator="equal">
      <formula>0</formula>
    </cfRule>
  </conditionalFormatting>
  <conditionalFormatting sqref="L209:M210">
    <cfRule type="cellIs" dxfId="120" priority="2" operator="equal">
      <formula>Y209+$L$208</formula>
    </cfRule>
    <cfRule type="cellIs" dxfId="119" priority="3" operator="greaterThan">
      <formula>AS209+U209+W209+Y209+$L$208</formula>
    </cfRule>
    <cfRule type="cellIs" dxfId="118" priority="4" operator="equal">
      <formula>AS209+U209+W209+Y209+$L$208</formula>
    </cfRule>
    <cfRule type="cellIs" dxfId="117" priority="5" operator="lessThan">
      <formula>AS209+U209+W209+Y209+$L$208</formula>
    </cfRule>
  </conditionalFormatting>
  <conditionalFormatting sqref="L209:M210">
    <cfRule type="cellIs" dxfId="116" priority="1" operator="equal">
      <formula>0</formula>
    </cfRule>
  </conditionalFormatting>
  <dataValidations disablePrompts="1" count="4">
    <dataValidation type="list" allowBlank="1" showInputMessage="1" showErrorMessage="1" sqref="AP216:AQ216 AP218:AQ218 AP220:AQ220 AP222:AQ222 AP224:AQ224 AP226:AQ226 AP228:AQ228 BC222:BD222 BC220:BD220 BC218:BD218 BC216:BD216">
      <formula1>"NO, SI"</formula1>
    </dataValidation>
    <dataValidation type="list" allowBlank="1" showInputMessage="1" showErrorMessage="1" sqref="W218:AB218 W220:AB220 W222:AB222 W224:AB224 W226:AB226 W228:AB228">
      <formula1>$BV$215:$BV$222</formula1>
    </dataValidation>
    <dataValidation type="list" allowBlank="1" showInputMessage="1" showErrorMessage="1" sqref="AC216:AD216 AC218:AD218 AC220:AD220 AC222:AD222 AC224:AD224 AC226:AD226 AC228:AD228">
      <formula1>"0, 1, 2, 3"</formula1>
    </dataValidation>
    <dataValidation type="list" allowBlank="1" showInputMessage="1" showErrorMessage="1" sqref="C216:K216 C218:K218 C220:K220 C222:K222 C224:K224 C226:K226 C228:K228 C230:K230">
      <formula1>$BI$215:$BI$255</formula1>
    </dataValidation>
  </dataValidations>
  <pageMargins left="0.78740157480314965" right="0.78740157480314965" top="0.35433070866141736" bottom="0.35433070866141736" header="0.31496062992125984" footer="0.31496062992125984"/>
  <pageSetup paperSize="9" scale="55" orientation="portrait" r:id="rId1"/>
  <ignoredErrors>
    <ignoredError sqref="AN33 AP33" formula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84" operator="greaterThan" id="{28ED4F06-E3B9-4855-9346-8EC31BDF1158}">
            <xm:f>LOOKUP(Principale!$F$20,$CC$11:$CC$31,$CE$11:$CE$31)</xm:f>
            <x14:dxf>
              <font>
                <color rgb="FFFF0000"/>
              </font>
            </x14:dxf>
          </x14:cfRule>
          <xm:sqref>N76:P76 N11:P16 N19:P21 N24:P26 N42:P42 N63:P64 N84:P84 N109:P109 N132:P132 N140:P140 N150:P150 N35:P35 N127:P127 N135:P135</xm:sqref>
        </x14:conditionalFormatting>
        <x14:conditionalFormatting xmlns:xm="http://schemas.microsoft.com/office/excel/2006/main">
          <x14:cfRule type="cellIs" priority="398" operator="greaterThan" id="{B7F8E500-4725-4A98-8839-789FB209808F}">
            <xm:f>LOOKUP(Principale!$F$20,$CC$11:$CC$31,$CE$11:$CE$31)</xm:f>
            <x14:dxf>
              <font>
                <color rgb="FFFF0000"/>
              </font>
            </x14:dxf>
          </x14:cfRule>
          <xm:sqref>N193:P193</xm:sqref>
        </x14:conditionalFormatting>
        <x14:conditionalFormatting xmlns:xm="http://schemas.microsoft.com/office/excel/2006/main">
          <x14:cfRule type="cellIs" priority="478" operator="greaterThan" id="{5D3AEB85-A136-41AB-815D-40C865612E90}">
            <xm:f>LOOKUP(Principale!$F$20,$CC$11:$CC$31,$CE$11:$CE$31)</xm:f>
            <x14:dxf>
              <font>
                <color rgb="FFFF0000"/>
              </font>
            </x14:dxf>
          </x14:cfRule>
          <xm:sqref>N32:P32</xm:sqref>
        </x14:conditionalFormatting>
        <x14:conditionalFormatting xmlns:xm="http://schemas.microsoft.com/office/excel/2006/main">
          <x14:cfRule type="cellIs" priority="477" operator="greaterThan" id="{0980B6F3-9EFF-412C-AF33-36274F3A5177}">
            <xm:f>LOOKUP(Principale!$F$20,$CC$11:$CC$31,$CE$11:$CE$31)</xm:f>
            <x14:dxf>
              <font>
                <color rgb="FFFF0000"/>
              </font>
            </x14:dxf>
          </x14:cfRule>
          <xm:sqref>N33:P33</xm:sqref>
        </x14:conditionalFormatting>
        <x14:conditionalFormatting xmlns:xm="http://schemas.microsoft.com/office/excel/2006/main">
          <x14:cfRule type="cellIs" priority="473" operator="greaterThan" id="{B16417FE-4D9E-4456-B4B7-6BDACE59D837}">
            <xm:f>LOOKUP(Principale!$F$20,$CC$11:$CC$31,$CE$11:$CE$31)</xm:f>
            <x14:dxf>
              <font>
                <color rgb="FFFF0000"/>
              </font>
            </x14:dxf>
          </x14:cfRule>
          <xm:sqref>N48:P49</xm:sqref>
        </x14:conditionalFormatting>
        <x14:conditionalFormatting xmlns:xm="http://schemas.microsoft.com/office/excel/2006/main">
          <x14:cfRule type="cellIs" priority="472" operator="greaterThan" id="{ED5CDA18-3A04-46C7-980F-786C5688581A}">
            <xm:f>LOOKUP(Principale!$F$20,$CC$11:$CC$31,$CE$11:$CE$31)</xm:f>
            <x14:dxf>
              <font>
                <color rgb="FFFF0000"/>
              </font>
            </x14:dxf>
          </x14:cfRule>
          <xm:sqref>N59:P59</xm:sqref>
        </x14:conditionalFormatting>
        <x14:conditionalFormatting xmlns:xm="http://schemas.microsoft.com/office/excel/2006/main">
          <x14:cfRule type="cellIs" priority="393" operator="greaterThan" id="{0E74638A-9FC9-41D4-8157-8D2C6788C571}">
            <xm:f>LOOKUP(Principale!$F$20,$CC$11:$CC$31,$CE$11:$CE$31)</xm:f>
            <x14:dxf>
              <font>
                <color rgb="FFFF0000"/>
              </font>
            </x14:dxf>
          </x14:cfRule>
          <xm:sqref>N68:P68</xm:sqref>
        </x14:conditionalFormatting>
        <x14:conditionalFormatting xmlns:xm="http://schemas.microsoft.com/office/excel/2006/main">
          <x14:cfRule type="cellIs" priority="469" operator="greaterThan" id="{A7DDE58E-13A9-49C5-B539-E70C4B28F8DA}">
            <xm:f>LOOKUP(Principale!$F$20,$CC$11:$CC$31,$CE$11:$CE$31)</xm:f>
            <x14:dxf>
              <font>
                <color rgb="FFFF0000"/>
              </font>
            </x14:dxf>
          </x14:cfRule>
          <xm:sqref>N67:P67</xm:sqref>
        </x14:conditionalFormatting>
        <x14:conditionalFormatting xmlns:xm="http://schemas.microsoft.com/office/excel/2006/main">
          <x14:cfRule type="cellIs" priority="468" operator="greaterThan" id="{12E61CF5-1AC8-41E2-A1C1-728A019DAB81}">
            <xm:f>LOOKUP(Principale!$F$20,$CC$11:$CC$31,$CE$11:$CE$31)</xm:f>
            <x14:dxf>
              <font>
                <color rgb="FFFF0000"/>
              </font>
            </x14:dxf>
          </x14:cfRule>
          <xm:sqref>N77:P78</xm:sqref>
        </x14:conditionalFormatting>
        <x14:conditionalFormatting xmlns:xm="http://schemas.microsoft.com/office/excel/2006/main">
          <x14:cfRule type="cellIs" priority="463" operator="greaterThan" id="{D42CFF09-AE44-44AC-91A9-640C0B244B71}">
            <xm:f>LOOKUP(Principale!$F$20,$CC$11:$CC$31,$CE$11:$CE$31)</xm:f>
            <x14:dxf>
              <font>
                <color rgb="FFFF0000"/>
              </font>
            </x14:dxf>
          </x14:cfRule>
          <xm:sqref>N92:P92</xm:sqref>
        </x14:conditionalFormatting>
        <x14:conditionalFormatting xmlns:xm="http://schemas.microsoft.com/office/excel/2006/main">
          <x14:cfRule type="cellIs" priority="462" operator="greaterThan" id="{86CE953D-2EF7-4DC1-8F43-771534940062}">
            <xm:f>LOOKUP(Principale!$F$20,$CC$11:$CC$31,$CE$11:$CE$31)</xm:f>
            <x14:dxf>
              <font>
                <color rgb="FFFF0000"/>
              </font>
            </x14:dxf>
          </x14:cfRule>
          <xm:sqref>N93:P93</xm:sqref>
        </x14:conditionalFormatting>
        <x14:conditionalFormatting xmlns:xm="http://schemas.microsoft.com/office/excel/2006/main">
          <x14:cfRule type="cellIs" priority="457" operator="greaterThan" id="{A750ABF5-854F-4866-B043-FD0AA095AEBF}">
            <xm:f>LOOKUP(Principale!$F$20,$CC$11:$CC$31,$CE$11:$CE$31)</xm:f>
            <x14:dxf>
              <font>
                <color rgb="FFFF0000"/>
              </font>
            </x14:dxf>
          </x14:cfRule>
          <xm:sqref>N99:P99</xm:sqref>
        </x14:conditionalFormatting>
        <x14:conditionalFormatting xmlns:xm="http://schemas.microsoft.com/office/excel/2006/main">
          <x14:cfRule type="cellIs" priority="455" operator="greaterThan" id="{30D30448-89C1-4967-BAD7-A8EED5CBCC5E}">
            <xm:f>LOOKUP(Principale!$F$20,$CC$11:$CC$31,$CE$11:$CE$31)</xm:f>
            <x14:dxf>
              <font>
                <color rgb="FFFF0000"/>
              </font>
            </x14:dxf>
          </x14:cfRule>
          <xm:sqref>N100:P100 N108:P108</xm:sqref>
        </x14:conditionalFormatting>
        <x14:conditionalFormatting xmlns:xm="http://schemas.microsoft.com/office/excel/2006/main">
          <x14:cfRule type="cellIs" priority="453" operator="greaterThan" id="{97C8251B-3058-4129-A146-459AF139B0ED}">
            <xm:f>LOOKUP(Principale!$F$20,$CC$11:$CC$31,$CE$11:$CE$31)</xm:f>
            <x14:dxf>
              <font>
                <color rgb="FFFF0000"/>
              </font>
            </x14:dxf>
          </x14:cfRule>
          <xm:sqref>N115:P116</xm:sqref>
        </x14:conditionalFormatting>
        <x14:conditionalFormatting xmlns:xm="http://schemas.microsoft.com/office/excel/2006/main">
          <x14:cfRule type="cellIs" priority="452" operator="greaterThan" id="{8EA601AC-1E09-4DDD-9E88-9254BA71D671}">
            <xm:f>LOOKUP(Principale!$F$20,$CC$11:$CC$31,$CE$11:$CE$31)</xm:f>
            <x14:dxf>
              <font>
                <color rgb="FFFF0000"/>
              </font>
            </x14:dxf>
          </x14:cfRule>
          <xm:sqref>N119:P120</xm:sqref>
        </x14:conditionalFormatting>
        <x14:conditionalFormatting xmlns:xm="http://schemas.microsoft.com/office/excel/2006/main">
          <x14:cfRule type="cellIs" priority="451" operator="greaterThan" id="{C34F74A1-C499-43A2-87A0-018BA9914833}">
            <xm:f>LOOKUP(Principale!$F$20,$CC$11:$CC$31,$CE$11:$CE$31)</xm:f>
            <x14:dxf>
              <font>
                <color rgb="FFFF0000"/>
              </font>
            </x14:dxf>
          </x14:cfRule>
          <xm:sqref>N121:P122</xm:sqref>
        </x14:conditionalFormatting>
        <x14:conditionalFormatting xmlns:xm="http://schemas.microsoft.com/office/excel/2006/main">
          <x14:cfRule type="cellIs" priority="450" operator="greaterThan" id="{F0E71AFE-29E0-4DC6-AD06-30C3E65AFAA7}">
            <xm:f>LOOKUP(Principale!$F$20,$CC$11:$CC$31,$CE$11:$CE$31)</xm:f>
            <x14:dxf>
              <font>
                <color rgb="FFFF0000"/>
              </font>
            </x14:dxf>
          </x14:cfRule>
          <xm:sqref>N125:P125</xm:sqref>
        </x14:conditionalFormatting>
        <x14:conditionalFormatting xmlns:xm="http://schemas.microsoft.com/office/excel/2006/main">
          <x14:cfRule type="cellIs" priority="448" operator="greaterThan" id="{7600EA5A-E59A-40C4-9217-3EECD72F8500}">
            <xm:f>LOOKUP(Principale!$F$20,$CC$11:$CC$31,$CE$11:$CE$31)</xm:f>
            <x14:dxf>
              <font>
                <color rgb="FFFF0000"/>
              </font>
            </x14:dxf>
          </x14:cfRule>
          <xm:sqref>N128:P129</xm:sqref>
        </x14:conditionalFormatting>
        <x14:conditionalFormatting xmlns:xm="http://schemas.microsoft.com/office/excel/2006/main">
          <x14:cfRule type="cellIs" priority="446" operator="greaterThan" id="{663CD414-F971-4C44-B1BB-88A280ABDA0F}">
            <xm:f>LOOKUP(Principale!$F$20,$CC$11:$CC$31,$CE$11:$CE$31)</xm:f>
            <x14:dxf>
              <font>
                <color rgb="FFFF0000"/>
              </font>
            </x14:dxf>
          </x14:cfRule>
          <xm:sqref>N133:P133</xm:sqref>
        </x14:conditionalFormatting>
        <x14:conditionalFormatting xmlns:xm="http://schemas.microsoft.com/office/excel/2006/main">
          <x14:cfRule type="cellIs" priority="445" operator="greaterThan" id="{60974B7D-B45F-4C8D-8913-9438B9761A56}">
            <xm:f>LOOKUP(Principale!$F$20,$CC$11:$CC$31,$CE$11:$CE$31)</xm:f>
            <x14:dxf>
              <font>
                <color rgb="FFFF0000"/>
              </font>
            </x14:dxf>
          </x14:cfRule>
          <xm:sqref>N136:P137</xm:sqref>
        </x14:conditionalFormatting>
        <x14:conditionalFormatting xmlns:xm="http://schemas.microsoft.com/office/excel/2006/main">
          <x14:cfRule type="cellIs" priority="442" operator="greaterThan" id="{01A3B7FC-DA9D-42B0-92F2-005CE628F4EC}">
            <xm:f>LOOKUP(Principale!$F$20,$CC$11:$CC$31,$CE$11:$CE$31)</xm:f>
            <x14:dxf>
              <font>
                <color rgb="FFFF0000"/>
              </font>
            </x14:dxf>
          </x14:cfRule>
          <xm:sqref>N146:P147</xm:sqref>
        </x14:conditionalFormatting>
        <x14:conditionalFormatting xmlns:xm="http://schemas.microsoft.com/office/excel/2006/main">
          <x14:cfRule type="cellIs" priority="441" operator="greaterThan" id="{564EDAE2-F93D-4FFB-9001-17A634298A15}">
            <xm:f>LOOKUP(Principale!$F$20,$CC$11:$CC$31,$CE$11:$CE$31)</xm:f>
            <x14:dxf>
              <font>
                <color rgb="FFFF0000"/>
              </font>
            </x14:dxf>
          </x14:cfRule>
          <xm:sqref>N148:P149</xm:sqref>
        </x14:conditionalFormatting>
        <x14:conditionalFormatting xmlns:xm="http://schemas.microsoft.com/office/excel/2006/main">
          <x14:cfRule type="cellIs" priority="438" operator="greaterThan" id="{7F51D1BB-DE01-4210-A570-9C28241B3EB2}">
            <xm:f>LOOKUP(Principale!$F$20,$CC$11:$CC$31,$CE$11:$CE$31)</xm:f>
            <x14:dxf>
              <font>
                <color rgb="FFFF0000"/>
              </font>
            </x14:dxf>
          </x14:cfRule>
          <xm:sqref>N155:P156</xm:sqref>
        </x14:conditionalFormatting>
        <x14:conditionalFormatting xmlns:xm="http://schemas.microsoft.com/office/excel/2006/main">
          <x14:cfRule type="cellIs" priority="437" operator="greaterThan" id="{956D9CD0-5D96-463E-A1A7-5C98EBD6902F}">
            <xm:f>LOOKUP(Principale!$F$20,$CC$11:$CC$31,$CE$11:$CE$31)</xm:f>
            <x14:dxf>
              <font>
                <color rgb="FFFF0000"/>
              </font>
            </x14:dxf>
          </x14:cfRule>
          <xm:sqref>N157:P158</xm:sqref>
        </x14:conditionalFormatting>
        <x14:conditionalFormatting xmlns:xm="http://schemas.microsoft.com/office/excel/2006/main">
          <x14:cfRule type="cellIs" priority="436" operator="greaterThan" id="{4A737DA6-D93A-4E5C-8D9B-610CCD6856DD}">
            <xm:f>LOOKUP(Principale!$F$20,$CC$11:$CC$31,$CE$11:$CE$31)</xm:f>
            <x14:dxf>
              <font>
                <color rgb="FFFF0000"/>
              </font>
            </x14:dxf>
          </x14:cfRule>
          <xm:sqref>N159:P160</xm:sqref>
        </x14:conditionalFormatting>
        <x14:conditionalFormatting xmlns:xm="http://schemas.microsoft.com/office/excel/2006/main">
          <x14:cfRule type="cellIs" priority="435" operator="greaterThan" id="{D5754E80-4726-401B-942A-9D3EDE80CD0D}">
            <xm:f>LOOKUP(Principale!$F$20,$CC$11:$CC$31,$CE$11:$CE$31)</xm:f>
            <x14:dxf>
              <font>
                <color rgb="FFFF0000"/>
              </font>
            </x14:dxf>
          </x14:cfRule>
          <xm:sqref>N161:P162</xm:sqref>
        </x14:conditionalFormatting>
        <x14:conditionalFormatting xmlns:xm="http://schemas.microsoft.com/office/excel/2006/main">
          <x14:cfRule type="cellIs" priority="434" operator="greaterThan" id="{24CCE174-868C-4EF1-9A6A-21A4772065DA}">
            <xm:f>LOOKUP(Principale!$F$20,$CC$11:$CC$31,$CE$11:$CE$31)</xm:f>
            <x14:dxf>
              <font>
                <color rgb="FFFF0000"/>
              </font>
            </x14:dxf>
          </x14:cfRule>
          <xm:sqref>N163:P164</xm:sqref>
        </x14:conditionalFormatting>
        <x14:conditionalFormatting xmlns:xm="http://schemas.microsoft.com/office/excel/2006/main">
          <x14:cfRule type="cellIs" priority="433" operator="greaterThan" id="{3DD417CF-13D6-460D-BC5A-D14487005882}">
            <xm:f>LOOKUP(Principale!$F$20,$CC$11:$CC$31,$CE$11:$CE$31)</xm:f>
            <x14:dxf>
              <font>
                <color rgb="FFFF0000"/>
              </font>
            </x14:dxf>
          </x14:cfRule>
          <xm:sqref>N169:P169</xm:sqref>
        </x14:conditionalFormatting>
        <x14:conditionalFormatting xmlns:xm="http://schemas.microsoft.com/office/excel/2006/main">
          <x14:cfRule type="cellIs" priority="429" operator="greaterThan" id="{5CE3CD63-EA01-4305-A220-CE310C92F5EC}">
            <xm:f>LOOKUP(Principale!$F$20,$CC$11:$CC$31,$CE$11:$CE$31)</xm:f>
            <x14:dxf>
              <font>
                <color rgb="FFFF0000"/>
              </font>
            </x14:dxf>
          </x14:cfRule>
          <xm:sqref>N174:P174</xm:sqref>
        </x14:conditionalFormatting>
        <x14:conditionalFormatting xmlns:xm="http://schemas.microsoft.com/office/excel/2006/main">
          <x14:cfRule type="cellIs" priority="427" operator="greaterThan" id="{B4CD3FE4-9AC5-4F31-BBC1-1445DF30EC48}">
            <xm:f>LOOKUP(Principale!$F$20,$CC$11:$CC$31,$CE$11:$CE$31)</xm:f>
            <x14:dxf>
              <font>
                <color rgb="FFFF0000"/>
              </font>
            </x14:dxf>
          </x14:cfRule>
          <xm:sqref>N181:P181</xm:sqref>
        </x14:conditionalFormatting>
        <x14:conditionalFormatting xmlns:xm="http://schemas.microsoft.com/office/excel/2006/main">
          <x14:cfRule type="cellIs" priority="426" operator="greaterThan" id="{5D8E1E79-2A87-4F5E-BD84-EC394F9B006E}">
            <xm:f>LOOKUP(Principale!$F$20,$CC$11:$CC$31,$CE$11:$CE$31)</xm:f>
            <x14:dxf>
              <font>
                <color rgb="FFFF0000"/>
              </font>
            </x14:dxf>
          </x14:cfRule>
          <xm:sqref>N182:P182</xm:sqref>
        </x14:conditionalFormatting>
        <x14:conditionalFormatting xmlns:xm="http://schemas.microsoft.com/office/excel/2006/main">
          <x14:cfRule type="cellIs" priority="425" operator="greaterThan" id="{59899862-9E7E-431B-9CE6-EA9FE3093F33}">
            <xm:f>LOOKUP(Principale!$F$20,$CC$11:$CC$31,$CE$11:$CE$31)</xm:f>
            <x14:dxf>
              <font>
                <color rgb="FFFF0000"/>
              </font>
            </x14:dxf>
          </x14:cfRule>
          <xm:sqref>N184:P184</xm:sqref>
        </x14:conditionalFormatting>
        <x14:conditionalFormatting xmlns:xm="http://schemas.microsoft.com/office/excel/2006/main">
          <x14:cfRule type="cellIs" priority="424" operator="greaterThan" id="{209632A5-3A14-485C-9203-7E971ACA0EF0}">
            <xm:f>LOOKUP(Principale!$F$20,$CC$11:$CC$31,$CE$11:$CE$31)</xm:f>
            <x14:dxf>
              <font>
                <color rgb="FFFF0000"/>
              </font>
            </x14:dxf>
          </x14:cfRule>
          <xm:sqref>N185:P185</xm:sqref>
        </x14:conditionalFormatting>
        <x14:conditionalFormatting xmlns:xm="http://schemas.microsoft.com/office/excel/2006/main">
          <x14:cfRule type="cellIs" priority="423" operator="greaterThan" id="{E93BC2CC-EB62-4242-9E8E-452B433D1355}">
            <xm:f>LOOKUP(Principale!$F$20,$CC$11:$CC$31,$CE$11:$CE$31)</xm:f>
            <x14:dxf>
              <font>
                <color rgb="FFFF0000"/>
              </font>
            </x14:dxf>
          </x14:cfRule>
          <xm:sqref>N188:P188</xm:sqref>
        </x14:conditionalFormatting>
        <x14:conditionalFormatting xmlns:xm="http://schemas.microsoft.com/office/excel/2006/main">
          <x14:cfRule type="cellIs" priority="422" operator="greaterThan" id="{AF45A937-3577-46C2-BA99-DA7C0DBF9AC1}">
            <xm:f>LOOKUP(Principale!$F$20,$CC$11:$CC$31,$CE$11:$CE$31)</xm:f>
            <x14:dxf>
              <font>
                <color rgb="FFFF0000"/>
              </font>
            </x14:dxf>
          </x14:cfRule>
          <xm:sqref>N190:P190</xm:sqref>
        </x14:conditionalFormatting>
        <x14:conditionalFormatting xmlns:xm="http://schemas.microsoft.com/office/excel/2006/main">
          <x14:cfRule type="cellIs" priority="421" operator="greaterThan" id="{893E9A18-9040-4AE4-BE1B-B1651499F8FB}">
            <xm:f>LOOKUP(Principale!$F$20,$CC$11:$CC$31,$CE$11:$CE$31)</xm:f>
            <x14:dxf>
              <font>
                <color rgb="FFFF0000"/>
              </font>
            </x14:dxf>
          </x14:cfRule>
          <xm:sqref>N200:P200</xm:sqref>
        </x14:conditionalFormatting>
        <x14:conditionalFormatting xmlns:xm="http://schemas.microsoft.com/office/excel/2006/main">
          <x14:cfRule type="cellIs" priority="413" operator="greaterThan" id="{7A92FBAC-3628-42AD-9327-583646C5213B}">
            <xm:f>LOOKUP(Principale!$F$20,$CC$11:$CC$31,$CE$11:$CE$31)</xm:f>
            <x14:dxf>
              <font>
                <color rgb="FFFF0000"/>
              </font>
            </x14:dxf>
          </x14:cfRule>
          <xm:sqref>N206:P206</xm:sqref>
        </x14:conditionalFormatting>
        <x14:conditionalFormatting xmlns:xm="http://schemas.microsoft.com/office/excel/2006/main">
          <x14:cfRule type="cellIs" priority="410" operator="greaterThan" id="{E53C04EF-8BEB-4FE0-9BDA-AA8D77CF6B57}">
            <xm:f>LOOKUP(Principale!$F$20,$CC$11:$CC$31,$CE$11:$CE$31)</xm:f>
            <x14:dxf>
              <font>
                <color rgb="FFFF0000"/>
              </font>
            </x14:dxf>
          </x14:cfRule>
          <xm:sqref>N52:P52</xm:sqref>
        </x14:conditionalFormatting>
        <x14:conditionalFormatting xmlns:xm="http://schemas.microsoft.com/office/excel/2006/main">
          <x14:cfRule type="cellIs" priority="409" operator="greaterThan" id="{D9B36E99-082D-41CA-820F-FB6790FFA26F}">
            <xm:f>LOOKUP(Principale!$F$20,$CC$11:$CC$31,$CE$11:$CE$31)</xm:f>
            <x14:dxf>
              <font>
                <color rgb="FFFF0000"/>
              </font>
            </x14:dxf>
          </x14:cfRule>
          <xm:sqref>N53:P53</xm:sqref>
        </x14:conditionalFormatting>
        <x14:conditionalFormatting xmlns:xm="http://schemas.microsoft.com/office/excel/2006/main">
          <x14:cfRule type="cellIs" priority="407" operator="greaterThan" id="{32BA48C5-29A5-4B49-BC7D-85692CB9D1BB}">
            <xm:f>LOOKUP(Principale!$F$20,$CC$11:$CC$31,$CE$11:$CE$31)</xm:f>
            <x14:dxf>
              <font>
                <color rgb="FFFF0000"/>
              </font>
            </x14:dxf>
          </x14:cfRule>
          <xm:sqref>N97:P97</xm:sqref>
        </x14:conditionalFormatting>
        <x14:conditionalFormatting xmlns:xm="http://schemas.microsoft.com/office/excel/2006/main">
          <x14:cfRule type="cellIs" priority="406" operator="greaterThan" id="{98071080-A0A3-4E96-9B5B-7297B7B9FF03}">
            <xm:f>LOOKUP(Principale!$F$20,$CC$11:$CC$31,$CE$11:$CE$31)</xm:f>
            <x14:dxf>
              <font>
                <color rgb="FFFF0000"/>
              </font>
            </x14:dxf>
          </x14:cfRule>
          <xm:sqref>N98:P98</xm:sqref>
        </x14:conditionalFormatting>
        <x14:conditionalFormatting xmlns:xm="http://schemas.microsoft.com/office/excel/2006/main">
          <x14:cfRule type="cellIs" priority="405" operator="greaterThan" id="{2BCB45C6-7910-4389-8E63-45645C6FF916}">
            <xm:f>LOOKUP(Principale!$F$20,$CC$11:$CC$31,$CE$11:$CE$31)</xm:f>
            <x14:dxf>
              <font>
                <color rgb="FFFF0000"/>
              </font>
            </x14:dxf>
          </x14:cfRule>
          <xm:sqref>N112:P112</xm:sqref>
        </x14:conditionalFormatting>
        <x14:conditionalFormatting xmlns:xm="http://schemas.microsoft.com/office/excel/2006/main">
          <x14:cfRule type="cellIs" priority="404" operator="greaterThan" id="{6517DB34-6571-4AF7-B0E1-46EBA5348A3C}">
            <xm:f>LOOKUP(Principale!$F$20,$CC$11:$CC$31,$CE$11:$CE$31)</xm:f>
            <x14:dxf>
              <font>
                <color rgb="FFFF0000"/>
              </font>
            </x14:dxf>
          </x14:cfRule>
          <xm:sqref>N113:P113</xm:sqref>
        </x14:conditionalFormatting>
        <x14:conditionalFormatting xmlns:xm="http://schemas.microsoft.com/office/excel/2006/main">
          <x14:cfRule type="cellIs" priority="403" operator="greaterThan" id="{EA0BED6A-1E0F-474D-BE64-E005FD5D8CAD}">
            <xm:f>LOOKUP(Principale!$F$20,$CC$11:$CC$31,$CE$11:$CE$31)</xm:f>
            <x14:dxf>
              <font>
                <color rgb="FFFF0000"/>
              </font>
            </x14:dxf>
          </x14:cfRule>
          <xm:sqref>N114:P114</xm:sqref>
        </x14:conditionalFormatting>
        <x14:conditionalFormatting xmlns:xm="http://schemas.microsoft.com/office/excel/2006/main">
          <x14:cfRule type="cellIs" priority="401" operator="greaterThan" id="{46C9D6B3-C245-40B9-846A-75431EE2A08F}">
            <xm:f>LOOKUP(Principale!$F$20,$CC$11:$CC$31,$CE$11:$CE$31)</xm:f>
            <x14:dxf>
              <font>
                <color rgb="FFFF0000"/>
              </font>
            </x14:dxf>
          </x14:cfRule>
          <xm:sqref>N165:P165</xm:sqref>
        </x14:conditionalFormatting>
        <x14:conditionalFormatting xmlns:xm="http://schemas.microsoft.com/office/excel/2006/main">
          <x14:cfRule type="cellIs" priority="392" operator="greaterThan" id="{8D05D87E-8EBF-4D54-80E1-624E8029F89C}">
            <xm:f>LOOKUP(Principale!$F$20,$CC$11:$CC$31,$CE$11:$CE$31)</xm:f>
            <x14:dxf>
              <font>
                <color rgb="FFFF0000"/>
              </font>
            </x14:dxf>
          </x14:cfRule>
          <xm:sqref>N69:P69</xm:sqref>
        </x14:conditionalFormatting>
        <x14:conditionalFormatting xmlns:xm="http://schemas.microsoft.com/office/excel/2006/main">
          <x14:cfRule type="cellIs" priority="399" operator="greaterThan" id="{93DA14CD-DCD5-4008-9115-B9C9634BCAF7}">
            <xm:f>LOOKUP(Principale!$F$20,$CC$11:$CC$31,$CE$11:$CE$31)</xm:f>
            <x14:dxf>
              <font>
                <color rgb="FFFF0000"/>
              </font>
            </x14:dxf>
          </x14:cfRule>
          <xm:sqref>N191:P191</xm:sqref>
        </x14:conditionalFormatting>
        <x14:conditionalFormatting xmlns:xm="http://schemas.microsoft.com/office/excel/2006/main">
          <x14:cfRule type="cellIs" priority="388" operator="greaterThan" id="{F210E769-9314-4C89-BA43-C1DADFC8A1D3}">
            <xm:f>LOOKUP(Principale!$F$20,$CC$11:$CC$31,$CE$11:$CE$31)</xm:f>
            <x14:dxf>
              <font>
                <color rgb="FFFF0000"/>
              </font>
            </x14:dxf>
          </x14:cfRule>
          <xm:sqref>N70:P70</xm:sqref>
        </x14:conditionalFormatting>
        <x14:conditionalFormatting xmlns:xm="http://schemas.microsoft.com/office/excel/2006/main">
          <x14:cfRule type="cellIs" priority="387" operator="greaterThan" id="{E1160532-AE67-41E4-900D-87510335D47E}">
            <xm:f>LOOKUP(Principale!$F$20,$CC$11:$CC$31,$CE$11:$CE$31)</xm:f>
            <x14:dxf>
              <font>
                <color rgb="FFFF0000"/>
              </font>
            </x14:dxf>
          </x14:cfRule>
          <xm:sqref>N71:P71</xm:sqref>
        </x14:conditionalFormatting>
        <x14:conditionalFormatting xmlns:xm="http://schemas.microsoft.com/office/excel/2006/main">
          <x14:cfRule type="cellIs" priority="383" operator="greaterThan" id="{ED92CDC3-85A2-4F8F-B6BE-041983394587}">
            <xm:f>LOOKUP(Principale!$F$20,$CC$11:$CC$31,$CE$11:$CE$31)</xm:f>
            <x14:dxf>
              <font>
                <color rgb="FFFF0000"/>
              </font>
            </x14:dxf>
          </x14:cfRule>
          <xm:sqref>N72:P72</xm:sqref>
        </x14:conditionalFormatting>
        <x14:conditionalFormatting xmlns:xm="http://schemas.microsoft.com/office/excel/2006/main">
          <x14:cfRule type="cellIs" priority="382" operator="greaterThan" id="{72AB39E2-B27A-4CD7-B2D3-CE2DA28E4E4C}">
            <xm:f>LOOKUP(Principale!$F$20,$CC$11:$CC$31,$CE$11:$CE$31)</xm:f>
            <x14:dxf>
              <font>
                <color rgb="FFFF0000"/>
              </font>
            </x14:dxf>
          </x14:cfRule>
          <xm:sqref>N73:P73</xm:sqref>
        </x14:conditionalFormatting>
        <x14:conditionalFormatting xmlns:xm="http://schemas.microsoft.com/office/excel/2006/main">
          <x14:cfRule type="cellIs" priority="378" operator="greaterThan" id="{1D3947EB-6E70-4CF2-B8F0-F6FE0603697D}">
            <xm:f>LOOKUP(Principale!$F$20,$CC$11:$CC$31,$CE$11:$CE$31)</xm:f>
            <x14:dxf>
              <font>
                <color rgb="FFFF0000"/>
              </font>
            </x14:dxf>
          </x14:cfRule>
          <xm:sqref>N74:P74</xm:sqref>
        </x14:conditionalFormatting>
        <x14:conditionalFormatting xmlns:xm="http://schemas.microsoft.com/office/excel/2006/main">
          <x14:cfRule type="cellIs" priority="377" operator="greaterThan" id="{6DEAD4DA-DC2D-4F8E-9B5A-F086019DAF05}">
            <xm:f>LOOKUP(Principale!$F$20,$CC$11:$CC$31,$CE$11:$CE$31)</xm:f>
            <x14:dxf>
              <font>
                <color rgb="FFFF0000"/>
              </font>
            </x14:dxf>
          </x14:cfRule>
          <xm:sqref>N75:P75</xm:sqref>
        </x14:conditionalFormatting>
        <x14:conditionalFormatting xmlns:xm="http://schemas.microsoft.com/office/excel/2006/main">
          <x14:cfRule type="cellIs" priority="373" operator="greaterThan" id="{2E67054C-BE78-4455-91C4-F5AC39BFBD26}">
            <xm:f>LOOKUP(Principale!$F$20,$CC$11:$CC$31,$CE$11:$CE$31)</xm:f>
            <x14:dxf>
              <font>
                <color rgb="FFFF0000"/>
              </font>
            </x14:dxf>
          </x14:cfRule>
          <xm:sqref>N183:P183</xm:sqref>
        </x14:conditionalFormatting>
        <x14:conditionalFormatting xmlns:xm="http://schemas.microsoft.com/office/excel/2006/main">
          <x14:cfRule type="cellIs" priority="369" operator="greaterThan" id="{161DDD3B-3DAC-4524-B399-41D730EA1C19}">
            <xm:f>LOOKUP(Principale!$F$20,$CC$11:$CC$31,$CE$11:$CE$31)</xm:f>
            <x14:dxf>
              <font>
                <color rgb="FFFF0000"/>
              </font>
            </x14:dxf>
          </x14:cfRule>
          <xm:sqref>N177:P177</xm:sqref>
        </x14:conditionalFormatting>
        <x14:conditionalFormatting xmlns:xm="http://schemas.microsoft.com/office/excel/2006/main">
          <x14:cfRule type="cellIs" priority="353" operator="greaterThan" id="{C1A552E7-8F98-4C7A-866B-E94660D8B300}">
            <xm:f>LOOKUP(Principale!$F$20,$CC$11:$CC$31,$CE$11:$CE$31)</xm:f>
            <x14:dxf>
              <font>
                <color rgb="FFFF0000"/>
              </font>
            </x14:dxf>
          </x14:cfRule>
          <xm:sqref>N43:P43</xm:sqref>
        </x14:conditionalFormatting>
        <x14:conditionalFormatting xmlns:xm="http://schemas.microsoft.com/office/excel/2006/main">
          <x14:cfRule type="cellIs" priority="333" operator="greaterThan" id="{7ADE3640-91B1-4D4C-9977-482C23F73071}">
            <xm:f>LOOKUP(Principale!$F$20,$CC$11:$CC$31,$CE$11:$CE$31)</xm:f>
            <x14:dxf>
              <font>
                <color rgb="FFFF0000"/>
              </font>
            </x14:dxf>
          </x14:cfRule>
          <xm:sqref>N28:P29</xm:sqref>
        </x14:conditionalFormatting>
        <x14:conditionalFormatting xmlns:xm="http://schemas.microsoft.com/office/excel/2006/main">
          <x14:cfRule type="cellIs" priority="329" operator="greaterThan" id="{92B9C807-214A-4DF5-91A6-4EE4ECFA287C}">
            <xm:f>LOOKUP(Principale!$F$20,$CC$11:$CC$31,$CE$11:$CE$31)</xm:f>
            <x14:dxf>
              <font>
                <color rgb="FFFF0000"/>
              </font>
            </x14:dxf>
          </x14:cfRule>
          <xm:sqref>N34:P34</xm:sqref>
        </x14:conditionalFormatting>
        <x14:conditionalFormatting xmlns:xm="http://schemas.microsoft.com/office/excel/2006/main">
          <x14:cfRule type="cellIs" priority="325" operator="greaterThan" id="{0DD87C78-AF90-4E61-AFD8-8767FC449E15}">
            <xm:f>LOOKUP(Principale!$F$20,$CC$11:$CC$31,$CE$11:$CE$31)</xm:f>
            <x14:dxf>
              <font>
                <color rgb="FFFF0000"/>
              </font>
            </x14:dxf>
          </x14:cfRule>
          <xm:sqref>N38:P38</xm:sqref>
        </x14:conditionalFormatting>
        <x14:conditionalFormatting xmlns:xm="http://schemas.microsoft.com/office/excel/2006/main">
          <x14:cfRule type="cellIs" priority="321" operator="greaterThan" id="{9F004414-6AEB-4D0B-B0CC-3E6C525288A1}">
            <xm:f>LOOKUP(Principale!$F$20,$CC$11:$CC$31,$CE$11:$CE$31)</xm:f>
            <x14:dxf>
              <font>
                <color rgb="FFFF0000"/>
              </font>
            </x14:dxf>
          </x14:cfRule>
          <xm:sqref>N39:P39</xm:sqref>
        </x14:conditionalFormatting>
        <x14:conditionalFormatting xmlns:xm="http://schemas.microsoft.com/office/excel/2006/main">
          <x14:cfRule type="cellIs" priority="317" operator="greaterThan" id="{2F2306CF-6CC6-474F-9764-99BECF81600C}">
            <xm:f>LOOKUP(Principale!$F$20,$CC$11:$CC$31,$CE$11:$CE$31)</xm:f>
            <x14:dxf>
              <font>
                <color rgb="FFFF0000"/>
              </font>
            </x14:dxf>
          </x14:cfRule>
          <xm:sqref>N40:P40</xm:sqref>
        </x14:conditionalFormatting>
        <x14:conditionalFormatting xmlns:xm="http://schemas.microsoft.com/office/excel/2006/main">
          <x14:cfRule type="cellIs" priority="313" operator="greaterThan" id="{E09A28C5-6F73-4F98-A8CA-479537A06F77}">
            <xm:f>LOOKUP(Principale!$F$20,$CC$11:$CC$31,$CE$11:$CE$31)</xm:f>
            <x14:dxf>
              <font>
                <color rgb="FFFF0000"/>
              </font>
            </x14:dxf>
          </x14:cfRule>
          <xm:sqref>N41:P41</xm:sqref>
        </x14:conditionalFormatting>
        <x14:conditionalFormatting xmlns:xm="http://schemas.microsoft.com/office/excel/2006/main">
          <x14:cfRule type="cellIs" priority="309" operator="greaterThan" id="{70EC95F0-11E4-4F0E-ABCD-04ACC7EB078A}">
            <xm:f>LOOKUP(Principale!$F$20,$CC$11:$CC$31,$CE$11:$CE$31)</xm:f>
            <x14:dxf>
              <font>
                <color rgb="FFFF0000"/>
              </font>
            </x14:dxf>
          </x14:cfRule>
          <xm:sqref>N46:P46</xm:sqref>
        </x14:conditionalFormatting>
        <x14:conditionalFormatting xmlns:xm="http://schemas.microsoft.com/office/excel/2006/main">
          <x14:cfRule type="cellIs" priority="305" operator="greaterThan" id="{5507EE98-B876-4B64-B2CC-CDEB40B24C39}">
            <xm:f>LOOKUP(Principale!$F$20,$CC$11:$CC$31,$CE$11:$CE$31)</xm:f>
            <x14:dxf>
              <font>
                <color rgb="FFFF0000"/>
              </font>
            </x14:dxf>
          </x14:cfRule>
          <xm:sqref>N47:P47</xm:sqref>
        </x14:conditionalFormatting>
        <x14:conditionalFormatting xmlns:xm="http://schemas.microsoft.com/office/excel/2006/main">
          <x14:cfRule type="cellIs" priority="301" operator="greaterThan" id="{B2E77307-A52E-40FC-B44F-20D2970C012C}">
            <xm:f>LOOKUP(Principale!$F$20,$CC$11:$CC$31,$CE$11:$CE$31)</xm:f>
            <x14:dxf>
              <font>
                <color rgb="FFFF0000"/>
              </font>
            </x14:dxf>
          </x14:cfRule>
          <xm:sqref>N56:P56</xm:sqref>
        </x14:conditionalFormatting>
        <x14:conditionalFormatting xmlns:xm="http://schemas.microsoft.com/office/excel/2006/main">
          <x14:cfRule type="cellIs" priority="297" operator="greaterThan" id="{A2166202-37EB-486A-B34A-B028CC3A1226}">
            <xm:f>LOOKUP(Principale!$F$20,$CC$11:$CC$31,$CE$11:$CE$31)</xm:f>
            <x14:dxf>
              <font>
                <color rgb="FFFF0000"/>
              </font>
            </x14:dxf>
          </x14:cfRule>
          <xm:sqref>N57:P57</xm:sqref>
        </x14:conditionalFormatting>
        <x14:conditionalFormatting xmlns:xm="http://schemas.microsoft.com/office/excel/2006/main">
          <x14:cfRule type="cellIs" priority="293" operator="greaterThan" id="{E2A729FF-F49D-42F2-9D24-1C821D8F4771}">
            <xm:f>LOOKUP(Principale!$F$20,$CC$11:$CC$31,$CE$11:$CE$31)</xm:f>
            <x14:dxf>
              <font>
                <color rgb="FFFF0000"/>
              </font>
            </x14:dxf>
          </x14:cfRule>
          <xm:sqref>N58:P58</xm:sqref>
        </x14:conditionalFormatting>
        <x14:conditionalFormatting xmlns:xm="http://schemas.microsoft.com/office/excel/2006/main">
          <x14:cfRule type="cellIs" priority="289" operator="greaterThan" id="{BFECBB46-D03E-45B9-8426-2B295E8FEED2}">
            <xm:f>LOOKUP(Principale!$F$20,$CC$11:$CC$31,$CE$11:$CE$31)</xm:f>
            <x14:dxf>
              <font>
                <color rgb="FFFF0000"/>
              </font>
            </x14:dxf>
          </x14:cfRule>
          <xm:sqref>N60:P60</xm:sqref>
        </x14:conditionalFormatting>
        <x14:conditionalFormatting xmlns:xm="http://schemas.microsoft.com/office/excel/2006/main">
          <x14:cfRule type="cellIs" priority="285" operator="greaterThan" id="{BB5D0C96-5FA9-4B53-940B-4C82D0762431}">
            <xm:f>LOOKUP(Principale!$F$20,$CC$11:$CC$31,$CE$11:$CE$31)</xm:f>
            <x14:dxf>
              <font>
                <color rgb="FFFF0000"/>
              </font>
            </x14:dxf>
          </x14:cfRule>
          <xm:sqref>N61:P61</xm:sqref>
        </x14:conditionalFormatting>
        <x14:conditionalFormatting xmlns:xm="http://schemas.microsoft.com/office/excel/2006/main">
          <x14:cfRule type="cellIs" priority="281" operator="greaterThan" id="{82E761B9-F0CF-4DE5-B404-087D8B9EC6C5}">
            <xm:f>LOOKUP(Principale!$F$20,$CC$11:$CC$31,$CE$11:$CE$31)</xm:f>
            <x14:dxf>
              <font>
                <color rgb="FFFF0000"/>
              </font>
            </x14:dxf>
          </x14:cfRule>
          <xm:sqref>N62:P62</xm:sqref>
        </x14:conditionalFormatting>
        <x14:conditionalFormatting xmlns:xm="http://schemas.microsoft.com/office/excel/2006/main">
          <x14:cfRule type="cellIs" priority="277" operator="greaterThan" id="{4D2A48C8-5C55-4B4E-B0C8-66C42E98F9B7}">
            <xm:f>LOOKUP(Principale!$F$20,$CC$11:$CC$31,$CE$11:$CE$31)</xm:f>
            <x14:dxf>
              <font>
                <color rgb="FFFF0000"/>
              </font>
            </x14:dxf>
          </x14:cfRule>
          <xm:sqref>N81:P81</xm:sqref>
        </x14:conditionalFormatting>
        <x14:conditionalFormatting xmlns:xm="http://schemas.microsoft.com/office/excel/2006/main">
          <x14:cfRule type="cellIs" priority="273" operator="greaterThan" id="{E374A8DD-AB8F-4225-9998-7072137BE8DC}">
            <xm:f>LOOKUP(Principale!$F$20,$CC$11:$CC$31,$CE$11:$CE$31)</xm:f>
            <x14:dxf>
              <font>
                <color rgb="FFFF0000"/>
              </font>
            </x14:dxf>
          </x14:cfRule>
          <xm:sqref>N82:P82</xm:sqref>
        </x14:conditionalFormatting>
        <x14:conditionalFormatting xmlns:xm="http://schemas.microsoft.com/office/excel/2006/main">
          <x14:cfRule type="cellIs" priority="269" operator="greaterThan" id="{716E3FE8-FFF2-432E-82DC-BDCD3FD12FED}">
            <xm:f>LOOKUP(Principale!$F$20,$CC$11:$CC$31,$CE$11:$CE$31)</xm:f>
            <x14:dxf>
              <font>
                <color rgb="FFFF0000"/>
              </font>
            </x14:dxf>
          </x14:cfRule>
          <xm:sqref>N83:P83</xm:sqref>
        </x14:conditionalFormatting>
        <x14:conditionalFormatting xmlns:xm="http://schemas.microsoft.com/office/excel/2006/main">
          <x14:cfRule type="cellIs" priority="265" operator="greaterThan" id="{F8255F6E-B269-42C5-AD8F-0ECE8E4E446A}">
            <xm:f>LOOKUP(Principale!$F$20,$CC$11:$CC$31,$CE$11:$CE$31)</xm:f>
            <x14:dxf>
              <font>
                <color rgb="FFFF0000"/>
              </font>
            </x14:dxf>
          </x14:cfRule>
          <xm:sqref>N85:P85</xm:sqref>
        </x14:conditionalFormatting>
        <x14:conditionalFormatting xmlns:xm="http://schemas.microsoft.com/office/excel/2006/main">
          <x14:cfRule type="cellIs" priority="261" operator="greaterThan" id="{1B3B194C-E466-4A67-BF2D-3C05370E51B8}">
            <xm:f>LOOKUP(Principale!$F$20,$CC$11:$CC$31,$CE$11:$CE$31)</xm:f>
            <x14:dxf>
              <font>
                <color rgb="FFFF0000"/>
              </font>
            </x14:dxf>
          </x14:cfRule>
          <xm:sqref>N86:P86</xm:sqref>
        </x14:conditionalFormatting>
        <x14:conditionalFormatting xmlns:xm="http://schemas.microsoft.com/office/excel/2006/main">
          <x14:cfRule type="cellIs" priority="257" operator="greaterThan" id="{D4F3E758-18FD-4162-9189-6D27FB4CAD90}">
            <xm:f>LOOKUP(Principale!$F$20,$CC$11:$CC$31,$CE$11:$CE$31)</xm:f>
            <x14:dxf>
              <font>
                <color rgb="FFFF0000"/>
              </font>
            </x14:dxf>
          </x14:cfRule>
          <xm:sqref>N89:P89</xm:sqref>
        </x14:conditionalFormatting>
        <x14:conditionalFormatting xmlns:xm="http://schemas.microsoft.com/office/excel/2006/main">
          <x14:cfRule type="cellIs" priority="253" operator="greaterThan" id="{4EF366B6-BEC1-4D88-B5A7-CCD2DD215421}">
            <xm:f>LOOKUP(Principale!$F$20,$CC$11:$CC$31,$CE$11:$CE$31)</xm:f>
            <x14:dxf>
              <font>
                <color rgb="FFFF0000"/>
              </font>
            </x14:dxf>
          </x14:cfRule>
          <xm:sqref>N90:P90</xm:sqref>
        </x14:conditionalFormatting>
        <x14:conditionalFormatting xmlns:xm="http://schemas.microsoft.com/office/excel/2006/main">
          <x14:cfRule type="cellIs" priority="249" operator="greaterThan" id="{2557BDB7-858B-4CFB-9BBA-51535C96265C}">
            <xm:f>LOOKUP(Principale!$F$20,$CC$11:$CC$31,$CE$11:$CE$31)</xm:f>
            <x14:dxf>
              <font>
                <color rgb="FFFF0000"/>
              </font>
            </x14:dxf>
          </x14:cfRule>
          <xm:sqref>N91:P91</xm:sqref>
        </x14:conditionalFormatting>
        <x14:conditionalFormatting xmlns:xm="http://schemas.microsoft.com/office/excel/2006/main">
          <x14:cfRule type="cellIs" priority="245" operator="greaterThan" id="{3AD5AD1A-6584-4B81-934C-3239580EFA38}">
            <xm:f>LOOKUP(Principale!$F$20,$CC$11:$CC$31,$CE$11:$CE$31)</xm:f>
            <x14:dxf>
              <font>
                <color rgb="FFFF0000"/>
              </font>
            </x14:dxf>
          </x14:cfRule>
          <xm:sqref>N94:P94</xm:sqref>
        </x14:conditionalFormatting>
        <x14:conditionalFormatting xmlns:xm="http://schemas.microsoft.com/office/excel/2006/main">
          <x14:cfRule type="cellIs" priority="244" operator="greaterThan" id="{5192780B-684E-4CDD-AEF6-4E272E3D4417}">
            <xm:f>LOOKUP(Principale!$F$20,$CC$11:$CC$31,$CE$11:$CE$31)</xm:f>
            <x14:dxf>
              <font>
                <color rgb="FFFF0000"/>
              </font>
            </x14:dxf>
          </x14:cfRule>
          <xm:sqref>N95:P96</xm:sqref>
        </x14:conditionalFormatting>
        <x14:conditionalFormatting xmlns:xm="http://schemas.microsoft.com/office/excel/2006/main">
          <x14:cfRule type="cellIs" priority="240" operator="greaterThan" id="{228789D0-3CBC-479B-AB6E-619DB4F94952}">
            <xm:f>LOOKUP(Principale!$F$20,$CC$11:$CC$31,$CE$11:$CE$31)</xm:f>
            <x14:dxf>
              <font>
                <color rgb="FFFF0000"/>
              </font>
            </x14:dxf>
          </x14:cfRule>
          <xm:sqref>N126:P126</xm:sqref>
        </x14:conditionalFormatting>
        <x14:conditionalFormatting xmlns:xm="http://schemas.microsoft.com/office/excel/2006/main">
          <x14:cfRule type="cellIs" priority="236" operator="greaterThan" id="{D5DC4021-7BE6-4071-9249-59231AEFD445}">
            <xm:f>LOOKUP(Principale!$F$20,$CC$11:$CC$31,$CE$11:$CE$31)</xm:f>
            <x14:dxf>
              <font>
                <color rgb="FFFF0000"/>
              </font>
            </x14:dxf>
          </x14:cfRule>
          <xm:sqref>N134:P134</xm:sqref>
        </x14:conditionalFormatting>
        <x14:conditionalFormatting xmlns:xm="http://schemas.microsoft.com/office/excel/2006/main">
          <x14:cfRule type="cellIs" priority="232" operator="greaterThan" id="{91D51F45-6F1C-4A19-AA1A-ECE33D9C1F45}">
            <xm:f>LOOKUP(Principale!$F$20,$CC$11:$CC$31,$CE$11:$CE$31)</xm:f>
            <x14:dxf>
              <font>
                <color rgb="FFFF0000"/>
              </font>
            </x14:dxf>
          </x14:cfRule>
          <xm:sqref>N141:P141</xm:sqref>
        </x14:conditionalFormatting>
        <x14:conditionalFormatting xmlns:xm="http://schemas.microsoft.com/office/excel/2006/main">
          <x14:cfRule type="cellIs" priority="228" operator="greaterThan" id="{CCFB6B66-89C1-4CC4-9417-B239F4427D3B}">
            <xm:f>LOOKUP(Principale!$F$20,$CC$11:$CC$31,$CE$11:$CE$31)</xm:f>
            <x14:dxf>
              <font>
                <color rgb="FFFF0000"/>
              </font>
            </x14:dxf>
          </x14:cfRule>
          <xm:sqref>N142:P142</xm:sqref>
        </x14:conditionalFormatting>
        <x14:conditionalFormatting xmlns:xm="http://schemas.microsoft.com/office/excel/2006/main">
          <x14:cfRule type="cellIs" priority="224" operator="greaterThan" id="{E825BE64-BC69-455D-A652-CEB3A7BE374A}">
            <xm:f>LOOKUP(Principale!$F$20,$CC$11:$CC$31,$CE$11:$CE$31)</xm:f>
            <x14:dxf>
              <font>
                <color rgb="FFFF0000"/>
              </font>
            </x14:dxf>
          </x14:cfRule>
          <xm:sqref>N143:P144</xm:sqref>
        </x14:conditionalFormatting>
        <x14:conditionalFormatting xmlns:xm="http://schemas.microsoft.com/office/excel/2006/main">
          <x14:cfRule type="cellIs" priority="223" operator="greaterThan" id="{55BB61D2-4B14-48C1-A82D-98DCEB720561}">
            <xm:f>LOOKUP(Principale!$F$20,$CC$11:$CC$31,$CE$11:$CE$31)</xm:f>
            <x14:dxf>
              <font>
                <color rgb="FFFF0000"/>
              </font>
            </x14:dxf>
          </x14:cfRule>
          <xm:sqref>N145:P145</xm:sqref>
        </x14:conditionalFormatting>
        <x14:conditionalFormatting xmlns:xm="http://schemas.microsoft.com/office/excel/2006/main">
          <x14:cfRule type="cellIs" priority="219" operator="greaterThan" id="{3D186147-B2E3-4D31-83BE-778EA55DECEB}">
            <xm:f>LOOKUP(Principale!$F$20,$CC$11:$CC$31,$CE$11:$CE$31)</xm:f>
            <x14:dxf>
              <font>
                <color rgb="FFFF0000"/>
              </font>
            </x14:dxf>
          </x14:cfRule>
          <xm:sqref>N151:P151</xm:sqref>
        </x14:conditionalFormatting>
        <x14:conditionalFormatting xmlns:xm="http://schemas.microsoft.com/office/excel/2006/main">
          <x14:cfRule type="cellIs" priority="215" operator="greaterThan" id="{76C03783-8291-4264-97E0-BAC39F390605}">
            <xm:f>LOOKUP(Principale!$F$20,$CC$11:$CC$31,$CE$11:$CE$31)</xm:f>
            <x14:dxf>
              <font>
                <color rgb="FFFF0000"/>
              </font>
            </x14:dxf>
          </x14:cfRule>
          <xm:sqref>N152:P152</xm:sqref>
        </x14:conditionalFormatting>
        <x14:conditionalFormatting xmlns:xm="http://schemas.microsoft.com/office/excel/2006/main">
          <x14:cfRule type="cellIs" priority="203" operator="greaterThan" id="{E37D3FB1-CCE9-41AA-882F-3A705CFEF553}">
            <xm:f>LOOKUP(Principale!$F$20,$CC$11:$CC$31,$CE$11:$CE$31)</xm:f>
            <x14:dxf>
              <font>
                <color rgb="FFFF0000"/>
              </font>
            </x14:dxf>
          </x14:cfRule>
          <xm:sqref>N171:P171</xm:sqref>
        </x14:conditionalFormatting>
        <x14:conditionalFormatting xmlns:xm="http://schemas.microsoft.com/office/excel/2006/main">
          <x14:cfRule type="cellIs" priority="191" operator="greaterThan" id="{85A53661-2D60-4C07-894C-01974CB5D182}">
            <xm:f>LOOKUP(Principale!$F$20,$CC$11:$CC$31,$CE$11:$CE$31)</xm:f>
            <x14:dxf>
              <font>
                <color rgb="FFFF0000"/>
              </font>
            </x14:dxf>
          </x14:cfRule>
          <xm:sqref>N178:P178</xm:sqref>
        </x14:conditionalFormatting>
        <x14:conditionalFormatting xmlns:xm="http://schemas.microsoft.com/office/excel/2006/main">
          <x14:cfRule type="cellIs" priority="211" operator="greaterThan" id="{BE87DA9E-8CD8-404E-86A3-1852557748EA}">
            <xm:f>LOOKUP(Principale!$F$20,$CC$11:$CC$31,$CE$11:$CE$31)</xm:f>
            <x14:dxf>
              <font>
                <color rgb="FFFF0000"/>
              </font>
            </x14:dxf>
          </x14:cfRule>
          <xm:sqref>N168:P168</xm:sqref>
        </x14:conditionalFormatting>
        <x14:conditionalFormatting xmlns:xm="http://schemas.microsoft.com/office/excel/2006/main">
          <x14:cfRule type="cellIs" priority="207" operator="greaterThan" id="{F3670C4C-1AE5-4439-AA05-7C9A4F916721}">
            <xm:f>LOOKUP(Principale!$F$20,$CC$11:$CC$31,$CE$11:$CE$31)</xm:f>
            <x14:dxf>
              <font>
                <color rgb="FFFF0000"/>
              </font>
            </x14:dxf>
          </x14:cfRule>
          <xm:sqref>N170:P170</xm:sqref>
        </x14:conditionalFormatting>
        <x14:conditionalFormatting xmlns:xm="http://schemas.microsoft.com/office/excel/2006/main">
          <x14:cfRule type="cellIs" priority="199" operator="greaterThan" id="{6BC237F2-0A20-4BAC-A608-451B63D3283A}">
            <xm:f>LOOKUP(Principale!$F$20,$CC$11:$CC$31,$CE$11:$CE$31)</xm:f>
            <x14:dxf>
              <font>
                <color rgb="FFFF0000"/>
              </font>
            </x14:dxf>
          </x14:cfRule>
          <xm:sqref>N175:P175</xm:sqref>
        </x14:conditionalFormatting>
        <x14:conditionalFormatting xmlns:xm="http://schemas.microsoft.com/office/excel/2006/main">
          <x14:cfRule type="cellIs" priority="195" operator="greaterThan" id="{CFF896C7-8F5D-492E-A4E7-F325771E61D2}">
            <xm:f>LOOKUP(Principale!$F$20,$CC$11:$CC$31,$CE$11:$CE$31)</xm:f>
            <x14:dxf>
              <font>
                <color rgb="FFFF0000"/>
              </font>
            </x14:dxf>
          </x14:cfRule>
          <xm:sqref>N176:P176</xm:sqref>
        </x14:conditionalFormatting>
        <x14:conditionalFormatting xmlns:xm="http://schemas.microsoft.com/office/excel/2006/main">
          <x14:cfRule type="cellIs" priority="187" operator="greaterThan" id="{8DC5B280-773A-4A92-9B5F-478696974DC8}">
            <xm:f>LOOKUP(Principale!$F$20,$CC$11:$CC$31,$CE$11:$CE$31)</xm:f>
            <x14:dxf>
              <font>
                <color rgb="FFFF0000"/>
              </font>
            </x14:dxf>
          </x14:cfRule>
          <xm:sqref>N194:P194</xm:sqref>
        </x14:conditionalFormatting>
        <x14:conditionalFormatting xmlns:xm="http://schemas.microsoft.com/office/excel/2006/main">
          <x14:cfRule type="cellIs" priority="183" operator="greaterThan" id="{8AF92B22-ED55-4E80-9C30-AEC99201F41A}">
            <xm:f>LOOKUP(Principale!$F$20,$CC$11:$CC$31,$CE$11:$CE$31)</xm:f>
            <x14:dxf>
              <font>
                <color rgb="FFFF0000"/>
              </font>
            </x14:dxf>
          </x14:cfRule>
          <xm:sqref>N195:P195</xm:sqref>
        </x14:conditionalFormatting>
        <x14:conditionalFormatting xmlns:xm="http://schemas.microsoft.com/office/excel/2006/main">
          <x14:cfRule type="cellIs" priority="182" operator="greaterThan" id="{A5FCF139-F5A2-4331-8734-DA278B239F6F}">
            <xm:f>LOOKUP(Principale!$F$20,$CC$11:$CC$31,$CE$11:$CE$31)</xm:f>
            <x14:dxf>
              <font>
                <color rgb="FFFF0000"/>
              </font>
            </x14:dxf>
          </x14:cfRule>
          <xm:sqref>N196:P196</xm:sqref>
        </x14:conditionalFormatting>
        <x14:conditionalFormatting xmlns:xm="http://schemas.microsoft.com/office/excel/2006/main">
          <x14:cfRule type="cellIs" priority="181" operator="greaterThan" id="{9C1A1D59-5629-4D43-A29A-2EFBD6D5E9E2}">
            <xm:f>LOOKUP(Principale!$F$20,$CC$11:$CC$31,$CE$11:$CE$31)</xm:f>
            <x14:dxf>
              <font>
                <color rgb="FFFF0000"/>
              </font>
            </x14:dxf>
          </x14:cfRule>
          <xm:sqref>N197:P197</xm:sqref>
        </x14:conditionalFormatting>
        <x14:conditionalFormatting xmlns:xm="http://schemas.microsoft.com/office/excel/2006/main">
          <x14:cfRule type="cellIs" priority="177" operator="greaterThan" id="{CB6F01FC-60D3-41B5-B95B-5CD3E3409104}">
            <xm:f>LOOKUP(Principale!$F$20,$CC$11:$CC$31,$CE$11:$CE$31)</xm:f>
            <x14:dxf>
              <font>
                <color rgb="FFFF0000"/>
              </font>
            </x14:dxf>
          </x14:cfRule>
          <xm:sqref>N198:P198</xm:sqref>
        </x14:conditionalFormatting>
        <x14:conditionalFormatting xmlns:xm="http://schemas.microsoft.com/office/excel/2006/main">
          <x14:cfRule type="cellIs" priority="173" operator="greaterThan" id="{5D74C438-6090-4375-B6F5-AE48B0289D77}">
            <xm:f>LOOKUP(Principale!$F$20,$CC$11:$CC$31,$CE$11:$CE$31)</xm:f>
            <x14:dxf>
              <font>
                <color rgb="FFFF0000"/>
              </font>
            </x14:dxf>
          </x14:cfRule>
          <xm:sqref>N199:P199</xm:sqref>
        </x14:conditionalFormatting>
        <x14:conditionalFormatting xmlns:xm="http://schemas.microsoft.com/office/excel/2006/main">
          <x14:cfRule type="cellIs" priority="169" operator="greaterThan" id="{A2B9A655-A92B-432C-945B-423FEB90FDDB}">
            <xm:f>LOOKUP(Principale!$F$20,$CC$11:$CC$31,$CE$11:$CE$31)</xm:f>
            <x14:dxf>
              <font>
                <color rgb="FFFF0000"/>
              </font>
            </x14:dxf>
          </x14:cfRule>
          <xm:sqref>N192:P192</xm:sqref>
        </x14:conditionalFormatting>
        <x14:conditionalFormatting xmlns:xm="http://schemas.microsoft.com/office/excel/2006/main">
          <x14:cfRule type="cellIs" priority="165" operator="greaterThan" id="{3B101ECC-358B-4BA4-845F-E38F9F0BF184}">
            <xm:f>LOOKUP(Principale!$F$20,$CC$11:$CC$31,$CE$11:$CE$31)</xm:f>
            <x14:dxf>
              <font>
                <color rgb="FFFF0000"/>
              </font>
            </x14:dxf>
          </x14:cfRule>
          <xm:sqref>N204:P204</xm:sqref>
        </x14:conditionalFormatting>
        <x14:conditionalFormatting xmlns:xm="http://schemas.microsoft.com/office/excel/2006/main">
          <x14:cfRule type="cellIs" priority="161" operator="greaterThan" id="{A147BDEB-5E5B-4D76-8884-8E8C7F90BA56}">
            <xm:f>LOOKUP(Principale!$F$20,$CC$11:$CC$31,$CE$11:$CE$31)</xm:f>
            <x14:dxf>
              <font>
                <color rgb="FFFF0000"/>
              </font>
            </x14:dxf>
          </x14:cfRule>
          <xm:sqref>N203:P203</xm:sqref>
        </x14:conditionalFormatting>
        <x14:conditionalFormatting xmlns:xm="http://schemas.microsoft.com/office/excel/2006/main">
          <x14:cfRule type="cellIs" priority="157" operator="greaterThan" id="{16BDBD21-32C2-4630-8D97-77E074F79E29}">
            <xm:f>LOOKUP(Principale!$F$20,$CC$11:$CC$31,$CE$11:$CE$31)</xm:f>
            <x14:dxf>
              <font>
                <color rgb="FFFF0000"/>
              </font>
            </x14:dxf>
          </x14:cfRule>
          <xm:sqref>N205:P205</xm:sqref>
        </x14:conditionalFormatting>
        <x14:conditionalFormatting xmlns:xm="http://schemas.microsoft.com/office/excel/2006/main">
          <x14:cfRule type="cellIs" priority="151" operator="greaterThan" id="{EF4A8841-40BA-4732-8369-BC47D1906EBA}">
            <xm:f>LOOKUP(Principale!$F$20,$CC$11:$CC$31,$CE$11:$CE$31)</xm:f>
            <x14:dxf>
              <font>
                <color rgb="FFFF0000"/>
              </font>
            </x14:dxf>
          </x14:cfRule>
          <xm:sqref>N210:P210</xm:sqref>
        </x14:conditionalFormatting>
        <x14:conditionalFormatting xmlns:xm="http://schemas.microsoft.com/office/excel/2006/main">
          <x14:cfRule type="cellIs" priority="147" operator="greaterThan" id="{B5B7D808-68B4-4EB1-A9CB-206F0BE8B50A}">
            <xm:f>LOOKUP(Principale!$F$20,$CC$11:$CC$31,$CE$11:$CE$31)</xm:f>
            <x14:dxf>
              <font>
                <color rgb="FFFF0000"/>
              </font>
            </x14:dxf>
          </x14:cfRule>
          <xm:sqref>N209:P209</xm:sqref>
        </x14:conditionalFormatting>
        <x14:conditionalFormatting xmlns:xm="http://schemas.microsoft.com/office/excel/2006/main">
          <x14:cfRule type="cellIs" priority="143" operator="greaterThan" id="{A0712C16-4EFF-48C9-9F83-8957E6A2262E}">
            <xm:f>LOOKUP(Principale!$F$20,$CC$11:$CC$31,$CE$11:$CE$31)</xm:f>
            <x14:dxf>
              <font>
                <color rgb="FFFF0000"/>
              </font>
            </x14:dxf>
          </x14:cfRule>
          <xm:sqref>N27:P27</xm:sqref>
        </x14:conditionalFormatting>
        <x14:conditionalFormatting xmlns:xm="http://schemas.microsoft.com/office/excel/2006/main">
          <x14:cfRule type="cellIs" priority="139" operator="greaterThan" id="{E44B511F-68E8-4D6E-8367-2C929B3D60A8}">
            <xm:f>LOOKUP(Principale!$F$20,$CC$11:$CC$31,$CE$11:$CE$31)</xm:f>
            <x14:dxf>
              <font>
                <color rgb="FFFF0000"/>
              </font>
            </x14:dxf>
          </x14:cfRule>
          <xm:sqref>N105:P105</xm:sqref>
        </x14:conditionalFormatting>
        <x14:conditionalFormatting xmlns:xm="http://schemas.microsoft.com/office/excel/2006/main">
          <x14:cfRule type="cellIs" priority="138" operator="greaterThan" id="{BEF1921E-0B22-4D1A-A7CF-C8B74C7F3190}">
            <xm:f>LOOKUP(Principale!$F$20,$CC$11:$CC$31,$CE$11:$CE$31)</xm:f>
            <x14:dxf>
              <font>
                <color rgb="FFFF0000"/>
              </font>
            </x14:dxf>
          </x14:cfRule>
          <xm:sqref>N106:P106</xm:sqref>
        </x14:conditionalFormatting>
        <x14:conditionalFormatting xmlns:xm="http://schemas.microsoft.com/office/excel/2006/main">
          <x14:cfRule type="cellIs" priority="137" operator="greaterThan" id="{D4F22715-C8D3-47BF-BE69-9AD534BF1503}">
            <xm:f>LOOKUP(Principale!$F$20,$CC$11:$CC$31,$CE$11:$CE$31)</xm:f>
            <x14:dxf>
              <font>
                <color rgb="FFFF0000"/>
              </font>
            </x14:dxf>
          </x14:cfRule>
          <xm:sqref>N107:P107</xm:sqref>
        </x14:conditionalFormatting>
        <x14:conditionalFormatting xmlns:xm="http://schemas.microsoft.com/office/excel/2006/main">
          <x14:cfRule type="cellIs" priority="133" operator="greaterThan" id="{DFDA4125-01D7-4D1A-8B08-85884125A6DC}">
            <xm:f>LOOKUP(Principale!$F$20,$CC$11:$CC$31,$CE$11:$CE$31)</xm:f>
            <x14:dxf>
              <font>
                <color rgb="FFFF0000"/>
              </font>
            </x14:dxf>
          </x14:cfRule>
          <xm:sqref>N101:P101</xm:sqref>
        </x14:conditionalFormatting>
        <x14:conditionalFormatting xmlns:xm="http://schemas.microsoft.com/office/excel/2006/main">
          <x14:cfRule type="cellIs" priority="132" operator="greaterThan" id="{73D1B1F4-5959-4C7C-8726-5765A8BBE1EA}">
            <xm:f>LOOKUP(Principale!$F$20,$CC$11:$CC$31,$CE$11:$CE$31)</xm:f>
            <x14:dxf>
              <font>
                <color rgb="FFFF0000"/>
              </font>
            </x14:dxf>
          </x14:cfRule>
          <xm:sqref>N104:P104</xm:sqref>
        </x14:conditionalFormatting>
        <x14:conditionalFormatting xmlns:xm="http://schemas.microsoft.com/office/excel/2006/main">
          <x14:cfRule type="cellIs" priority="128" operator="greaterThan" id="{64E964F1-3C27-4952-B63A-2C71ED1B360D}">
            <xm:f>LOOKUP(Principale!$F$20,$CC$11:$CC$31,$CE$11:$CE$31)</xm:f>
            <x14:dxf>
              <font>
                <color rgb="FFFF0000"/>
              </font>
            </x14:dxf>
          </x14:cfRule>
          <xm:sqref>N189:P189</xm:sqref>
        </x14:conditionalFormatting>
        <x14:conditionalFormatting xmlns:xm="http://schemas.microsoft.com/office/excel/2006/main">
          <x14:cfRule type="cellIs" priority="124" operator="greaterThan" id="{FBB9DE7E-EA13-4963-9130-EE8DD19908D5}">
            <xm:f>LOOKUP(Principale!$F$20,$CC$11:$CC$31,$CE$11:$CE$31)</xm:f>
            <x14:dxf>
              <font>
                <color rgb="FFFF0000"/>
              </font>
            </x14:dxf>
          </x14:cfRule>
          <xm:sqref>N102:P102</xm:sqref>
        </x14:conditionalFormatting>
        <x14:conditionalFormatting xmlns:xm="http://schemas.microsoft.com/office/excel/2006/main">
          <x14:cfRule type="cellIs" priority="120" operator="greaterThan" id="{5FD695B4-D86F-49F8-8CA6-897B2B08E5C3}">
            <xm:f>LOOKUP(Principale!$F$20,$CC$11:$CC$31,$CE$11:$CE$31)</xm:f>
            <x14:dxf>
              <font>
                <color rgb="FFFF0000"/>
              </font>
            </x14:dxf>
          </x14:cfRule>
          <xm:sqref>N103:P103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3">
    <pageSetUpPr fitToPage="1"/>
  </sheetPr>
  <dimension ref="B1:DZ169"/>
  <sheetViews>
    <sheetView zoomScaleNormal="100" workbookViewId="0">
      <selection activeCell="B1" sqref="B1:BB1"/>
    </sheetView>
  </sheetViews>
  <sheetFormatPr defaultColWidth="2.81640625" defaultRowHeight="13" outlineLevelCol="1" x14ac:dyDescent="0.3"/>
  <cols>
    <col min="1" max="61" width="2.81640625" style="82"/>
    <col min="62" max="62" width="3.26953125" style="82" hidden="1" customWidth="1" outlineLevel="1"/>
    <col min="63" max="94" width="2.81640625" style="82" hidden="1" customWidth="1" outlineLevel="1"/>
    <col min="95" max="95" width="2.81640625" style="82" collapsed="1"/>
    <col min="96" max="106" width="2.81640625" style="82"/>
    <col min="107" max="107" width="3.1796875" style="82" bestFit="1" customWidth="1"/>
    <col min="108" max="16384" width="2.81640625" style="82"/>
  </cols>
  <sheetData>
    <row r="1" spans="2:130" ht="32.5" x14ac:dyDescent="0.3">
      <c r="B1" s="445" t="s">
        <v>278</v>
      </c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  <c r="AA1" s="445"/>
      <c r="AB1" s="445"/>
      <c r="AC1" s="445"/>
      <c r="AD1" s="445"/>
      <c r="AE1" s="445"/>
      <c r="AF1" s="445"/>
      <c r="AG1" s="445"/>
      <c r="AH1" s="445"/>
      <c r="AI1" s="445"/>
      <c r="AJ1" s="445"/>
      <c r="AK1" s="445"/>
      <c r="AL1" s="445"/>
      <c r="AM1" s="445"/>
      <c r="AN1" s="445"/>
      <c r="AO1" s="445"/>
      <c r="AP1" s="445"/>
      <c r="AQ1" s="445"/>
      <c r="AR1" s="445"/>
      <c r="AS1" s="445"/>
      <c r="AT1" s="445"/>
      <c r="AU1" s="445"/>
      <c r="AV1" s="445"/>
      <c r="AW1" s="445"/>
      <c r="AX1" s="445"/>
      <c r="AY1" s="445"/>
      <c r="AZ1" s="445"/>
      <c r="BA1" s="445"/>
      <c r="BB1" s="445"/>
    </row>
    <row r="2" spans="2:130" ht="13.5" thickBot="1" x14ac:dyDescent="0.35"/>
    <row r="3" spans="2:130" s="84" customFormat="1" ht="22.5" thickBot="1" x14ac:dyDescent="0.65">
      <c r="B3" s="512" t="s">
        <v>273</v>
      </c>
      <c r="C3" s="512"/>
      <c r="D3" s="512"/>
      <c r="E3" s="512"/>
      <c r="F3" s="512"/>
      <c r="G3" s="512"/>
      <c r="H3" s="513"/>
      <c r="I3" s="516">
        <v>9</v>
      </c>
      <c r="J3" s="517"/>
      <c r="L3" s="509" t="s">
        <v>269</v>
      </c>
      <c r="M3" s="509"/>
      <c r="N3" s="518">
        <f>SUM(AB12:AD88)+Principale!AB71+Principale!AR63+SUM(Principale!AU80:AV92)</f>
        <v>0</v>
      </c>
      <c r="O3" s="519"/>
      <c r="P3" s="85" t="s">
        <v>179</v>
      </c>
      <c r="R3" s="507" t="s">
        <v>270</v>
      </c>
      <c r="S3" s="507"/>
      <c r="T3" s="507"/>
      <c r="U3" s="507"/>
      <c r="V3" s="507"/>
      <c r="W3" s="507"/>
      <c r="X3" s="507"/>
      <c r="Y3" s="507"/>
      <c r="Z3" s="505">
        <f>Principale!$M$32+FLOOR((Principale!$M$46)/2,1)+Principale!BP42</f>
        <v>15</v>
      </c>
      <c r="AA3" s="506"/>
      <c r="AB3" s="87"/>
      <c r="AC3" s="507" t="s">
        <v>271</v>
      </c>
      <c r="AD3" s="507"/>
      <c r="AE3" s="508"/>
      <c r="AF3" s="502" t="str">
        <f>IF(N3&gt;AW7,"Eccessivo",IF(N3&gt;AQ7,"Massimo",IF(N3&gt;AK7,"Medio 5",IF(N3&gt;AE7,"Medio 4",IF(N3&gt;Y7,"Medio 3",IF(N3&gt;S7,"Medio 2",IF(N3&gt;M7,"Medio 1","Leggero")))))))</f>
        <v>Leggero</v>
      </c>
      <c r="AG3" s="503"/>
      <c r="AH3" s="504"/>
      <c r="AJ3" s="509" t="s">
        <v>276</v>
      </c>
      <c r="AK3" s="509"/>
      <c r="AL3" s="509"/>
      <c r="AM3" s="509"/>
      <c r="AN3" s="509"/>
      <c r="AO3" s="509"/>
      <c r="AP3" s="509"/>
      <c r="AQ3" s="500">
        <f>IF(N3&gt;AQ7,AY7,IF(N3&gt;AK7,AS7,IF(N3&gt;AE7,AM7,IF(N3&gt;Y7,AG7,IF(N3&gt;S7,AA7,IF(N3&gt;M7,U7,0))))))</f>
        <v>0</v>
      </c>
      <c r="AR3" s="501"/>
      <c r="AS3" s="81" t="s">
        <v>277</v>
      </c>
      <c r="AT3" s="500">
        <f>IF(N3&gt;AW7,-1*BA3,IF(N3&gt;AQ7,-1*(BA3-BA7),IF(N3&gt;AK7,-1*(BA3-AU7),IF(N3&gt;AE7,-1*(BA3-AO7),IF(N3&gt;Y7,-1*(BA3-AI7),IF(N3&gt;S7,-1*(BA3-AC7),IF(N3&gt;M7,-1*(BA3-W7),0)))))))</f>
        <v>0</v>
      </c>
      <c r="AU3" s="501"/>
      <c r="AV3" s="86"/>
      <c r="AW3" s="509" t="s">
        <v>272</v>
      </c>
      <c r="AX3" s="509"/>
      <c r="AY3" s="509"/>
      <c r="AZ3" s="509"/>
      <c r="BA3" s="514">
        <f>I3+FLOOR(Principale!M36/2,1)</f>
        <v>14</v>
      </c>
      <c r="BB3" s="515"/>
    </row>
    <row r="5" spans="2:130" x14ac:dyDescent="0.3">
      <c r="M5" s="510" t="s">
        <v>314</v>
      </c>
      <c r="N5" s="510"/>
      <c r="O5" s="510"/>
      <c r="P5" s="510"/>
      <c r="Q5" s="510"/>
      <c r="R5" s="510"/>
      <c r="S5" s="510" t="s">
        <v>318</v>
      </c>
      <c r="T5" s="510"/>
      <c r="U5" s="510"/>
      <c r="V5" s="510"/>
      <c r="W5" s="510"/>
      <c r="X5" s="510"/>
      <c r="Y5" s="510" t="s">
        <v>319</v>
      </c>
      <c r="Z5" s="510"/>
      <c r="AA5" s="510"/>
      <c r="AB5" s="510"/>
      <c r="AC5" s="510"/>
      <c r="AD5" s="510"/>
      <c r="AE5" s="510" t="s">
        <v>320</v>
      </c>
      <c r="AF5" s="510"/>
      <c r="AG5" s="510"/>
      <c r="AH5" s="510"/>
      <c r="AI5" s="510"/>
      <c r="AJ5" s="510"/>
      <c r="AK5" s="510" t="s">
        <v>321</v>
      </c>
      <c r="AL5" s="510"/>
      <c r="AM5" s="510"/>
      <c r="AN5" s="510"/>
      <c r="AO5" s="510"/>
      <c r="AP5" s="510"/>
      <c r="AQ5" s="510" t="s">
        <v>322</v>
      </c>
      <c r="AR5" s="510"/>
      <c r="AS5" s="510"/>
      <c r="AT5" s="510"/>
      <c r="AU5" s="510"/>
      <c r="AV5" s="510"/>
      <c r="AW5" s="510" t="s">
        <v>323</v>
      </c>
      <c r="AX5" s="510"/>
      <c r="AY5" s="510"/>
      <c r="AZ5" s="510"/>
      <c r="BA5" s="510"/>
      <c r="BB5" s="510"/>
    </row>
    <row r="6" spans="2:130" ht="13.5" thickBot="1" x14ac:dyDescent="0.35">
      <c r="M6" s="510" t="s">
        <v>312</v>
      </c>
      <c r="N6" s="510"/>
      <c r="O6" s="510" t="s">
        <v>313</v>
      </c>
      <c r="P6" s="510"/>
      <c r="Q6" s="510" t="s">
        <v>315</v>
      </c>
      <c r="R6" s="510"/>
      <c r="S6" s="510" t="s">
        <v>312</v>
      </c>
      <c r="T6" s="510"/>
      <c r="U6" s="510" t="s">
        <v>313</v>
      </c>
      <c r="V6" s="510"/>
      <c r="W6" s="510" t="s">
        <v>315</v>
      </c>
      <c r="X6" s="510"/>
      <c r="Y6" s="510" t="s">
        <v>312</v>
      </c>
      <c r="Z6" s="510"/>
      <c r="AA6" s="510" t="s">
        <v>313</v>
      </c>
      <c r="AB6" s="510"/>
      <c r="AC6" s="510" t="s">
        <v>315</v>
      </c>
      <c r="AD6" s="510"/>
      <c r="AE6" s="510" t="s">
        <v>312</v>
      </c>
      <c r="AF6" s="510"/>
      <c r="AG6" s="510" t="s">
        <v>313</v>
      </c>
      <c r="AH6" s="510"/>
      <c r="AI6" s="510" t="s">
        <v>315</v>
      </c>
      <c r="AJ6" s="510"/>
      <c r="AK6" s="510" t="s">
        <v>312</v>
      </c>
      <c r="AL6" s="510"/>
      <c r="AM6" s="510" t="s">
        <v>313</v>
      </c>
      <c r="AN6" s="510"/>
      <c r="AO6" s="510" t="s">
        <v>315</v>
      </c>
      <c r="AP6" s="510"/>
      <c r="AQ6" s="510" t="s">
        <v>312</v>
      </c>
      <c r="AR6" s="510"/>
      <c r="AS6" s="510" t="s">
        <v>313</v>
      </c>
      <c r="AT6" s="510"/>
      <c r="AU6" s="510" t="s">
        <v>315</v>
      </c>
      <c r="AV6" s="510"/>
      <c r="AW6" s="510" t="s">
        <v>312</v>
      </c>
      <c r="AX6" s="510"/>
      <c r="AY6" s="510" t="s">
        <v>313</v>
      </c>
      <c r="AZ6" s="510"/>
      <c r="BA6" s="510" t="s">
        <v>315</v>
      </c>
      <c r="BB6" s="510"/>
    </row>
    <row r="7" spans="2:130" ht="17.149999999999999" customHeight="1" thickBot="1" x14ac:dyDescent="0.4">
      <c r="B7" s="532" t="s">
        <v>316</v>
      </c>
      <c r="C7" s="532"/>
      <c r="D7" s="532"/>
      <c r="E7" s="532"/>
      <c r="F7" s="532"/>
      <c r="G7" s="532"/>
      <c r="H7" s="532"/>
      <c r="I7" s="532"/>
      <c r="J7" s="532"/>
      <c r="K7" s="532"/>
      <c r="L7" s="533"/>
      <c r="M7" s="534">
        <f>VLOOKUP($Z$3,BJ12:BY42,3)</f>
        <v>13</v>
      </c>
      <c r="N7" s="535"/>
      <c r="O7" s="536">
        <v>0</v>
      </c>
      <c r="P7" s="536"/>
      <c r="Q7" s="536">
        <f>VLOOKUP($BA$3,CA12:CP40,3)</f>
        <v>14</v>
      </c>
      <c r="R7" s="537"/>
      <c r="S7" s="528">
        <f>VLOOKUP($Z$3,BJ12:BY42,5)</f>
        <v>19.7</v>
      </c>
      <c r="T7" s="529"/>
      <c r="U7" s="530">
        <v>-1</v>
      </c>
      <c r="V7" s="530"/>
      <c r="W7" s="530">
        <f>VLOOKUP($BA$3,CA12:CP40,5)</f>
        <v>13</v>
      </c>
      <c r="X7" s="531"/>
      <c r="Y7" s="524">
        <f>VLOOKUP($Z$3,BJ12:BY42,7)</f>
        <v>26</v>
      </c>
      <c r="Z7" s="525"/>
      <c r="AA7" s="526">
        <v>-2</v>
      </c>
      <c r="AB7" s="526"/>
      <c r="AC7" s="526">
        <f>VLOOKUP($BA$3,CA12:CP40,7)</f>
        <v>10</v>
      </c>
      <c r="AD7" s="527"/>
      <c r="AE7" s="528">
        <f>VLOOKUP($Z$3,BJ12:BY42,9)</f>
        <v>34.200000000000003</v>
      </c>
      <c r="AF7" s="529"/>
      <c r="AG7" s="530">
        <v>-3</v>
      </c>
      <c r="AH7" s="530"/>
      <c r="AI7" s="530">
        <f>VLOOKUP($BA$3,CA12:CP40,9)</f>
        <v>8</v>
      </c>
      <c r="AJ7" s="531"/>
      <c r="AK7" s="524">
        <f>VLOOKUP($Z$3,BJ12:BY42,11)</f>
        <v>43.3</v>
      </c>
      <c r="AL7" s="525"/>
      <c r="AM7" s="526">
        <v>-4</v>
      </c>
      <c r="AN7" s="526"/>
      <c r="AO7" s="526">
        <f>VLOOKUP($BA$3,CA12:CP40,11)</f>
        <v>6</v>
      </c>
      <c r="AP7" s="527"/>
      <c r="AQ7" s="528">
        <f>VLOOKUP($Z$3,BJ12:BY42,13)</f>
        <v>55.1</v>
      </c>
      <c r="AR7" s="529"/>
      <c r="AS7" s="530">
        <v>-6</v>
      </c>
      <c r="AT7" s="530"/>
      <c r="AU7" s="530">
        <f>VLOOKUP($BA$3,CA12:CP40,13)</f>
        <v>4</v>
      </c>
      <c r="AV7" s="531"/>
      <c r="AW7" s="520">
        <f>VLOOKUP($Z$3,BJ12:BY42,15)</f>
        <v>65</v>
      </c>
      <c r="AX7" s="521"/>
      <c r="AY7" s="522">
        <v>-8</v>
      </c>
      <c r="AZ7" s="522"/>
      <c r="BA7" s="522">
        <f>VLOOKUP($BA$3,CA12:CP40,15)</f>
        <v>2</v>
      </c>
      <c r="BB7" s="523"/>
    </row>
    <row r="8" spans="2:130" ht="8.9" customHeight="1" x14ac:dyDescent="0.3"/>
    <row r="9" spans="2:130" s="83" customFormat="1" ht="13" customHeight="1" x14ac:dyDescent="0.3">
      <c r="B9" s="426" t="s">
        <v>266</v>
      </c>
      <c r="C9" s="426"/>
      <c r="D9" s="426"/>
      <c r="E9" s="426"/>
      <c r="F9" s="426"/>
      <c r="G9" s="426"/>
      <c r="H9" s="426"/>
      <c r="I9" s="426"/>
      <c r="J9" s="426"/>
      <c r="K9" s="426"/>
      <c r="L9" s="426"/>
      <c r="M9" s="426"/>
      <c r="N9" s="426"/>
      <c r="O9" s="426"/>
      <c r="P9" s="426"/>
      <c r="Q9" s="426"/>
      <c r="R9" s="426"/>
      <c r="S9" s="394" t="s">
        <v>267</v>
      </c>
      <c r="T9" s="394"/>
      <c r="U9" s="394" t="s">
        <v>274</v>
      </c>
      <c r="V9" s="394"/>
      <c r="W9" s="394"/>
      <c r="X9" s="394"/>
      <c r="Y9" s="509" t="s">
        <v>178</v>
      </c>
      <c r="Z9" s="509"/>
      <c r="AA9" s="509"/>
      <c r="AB9" s="509"/>
      <c r="AC9" s="509"/>
      <c r="AD9" s="509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J9" s="538" t="s">
        <v>311</v>
      </c>
      <c r="BK9" s="103"/>
      <c r="BL9" s="510" t="s">
        <v>350</v>
      </c>
      <c r="BM9" s="510"/>
      <c r="BN9" s="510"/>
      <c r="BO9" s="510"/>
      <c r="BP9" s="510"/>
      <c r="BQ9" s="510"/>
      <c r="BR9" s="510"/>
      <c r="BS9" s="510"/>
      <c r="BT9" s="510"/>
      <c r="BU9" s="510"/>
      <c r="BV9" s="510"/>
      <c r="BW9" s="510"/>
      <c r="BX9" s="510"/>
      <c r="BY9" s="510"/>
      <c r="BZ9" s="104"/>
      <c r="CA9" s="538" t="s">
        <v>351</v>
      </c>
      <c r="CB9" s="104"/>
      <c r="CC9" s="510" t="s">
        <v>350</v>
      </c>
      <c r="CD9" s="510"/>
      <c r="CE9" s="510"/>
      <c r="CF9" s="510"/>
      <c r="CG9" s="510"/>
      <c r="CH9" s="510"/>
      <c r="CI9" s="510"/>
      <c r="CJ9" s="510"/>
      <c r="CK9" s="510"/>
      <c r="CL9" s="510"/>
      <c r="CM9" s="510"/>
      <c r="CN9" s="510"/>
      <c r="CO9" s="510"/>
      <c r="CP9" s="510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</row>
    <row r="10" spans="2:130" ht="13" customHeight="1" x14ac:dyDescent="0.3">
      <c r="B10" s="426"/>
      <c r="C10" s="426"/>
      <c r="D10" s="426"/>
      <c r="E10" s="426"/>
      <c r="F10" s="426"/>
      <c r="G10" s="426"/>
      <c r="H10" s="426"/>
      <c r="I10" s="426"/>
      <c r="J10" s="426"/>
      <c r="K10" s="426"/>
      <c r="L10" s="426"/>
      <c r="M10" s="426"/>
      <c r="N10" s="426"/>
      <c r="O10" s="426"/>
      <c r="P10" s="426"/>
      <c r="Q10" s="426"/>
      <c r="R10" s="426"/>
      <c r="S10" s="394"/>
      <c r="T10" s="394"/>
      <c r="U10" s="394"/>
      <c r="V10" s="394"/>
      <c r="W10" s="394"/>
      <c r="X10" s="394"/>
      <c r="Y10" s="510" t="s">
        <v>268</v>
      </c>
      <c r="Z10" s="510"/>
      <c r="AA10" s="510"/>
      <c r="AB10" s="510" t="s">
        <v>246</v>
      </c>
      <c r="AC10" s="510"/>
      <c r="AD10" s="510"/>
      <c r="AF10" s="177"/>
      <c r="AG10" s="177"/>
      <c r="AH10" s="177"/>
      <c r="AI10" s="177"/>
      <c r="AJ10" s="177"/>
      <c r="AK10" s="177"/>
      <c r="AL10" s="177"/>
      <c r="AM10" s="177"/>
      <c r="AN10" s="177"/>
      <c r="AO10" s="177"/>
      <c r="AP10" s="177"/>
      <c r="AQ10" s="177"/>
      <c r="AR10" s="177"/>
      <c r="AS10" s="177"/>
      <c r="AT10" s="177"/>
      <c r="AU10" s="177"/>
      <c r="AV10" s="177"/>
      <c r="AW10" s="177"/>
      <c r="AX10" s="177"/>
      <c r="AY10" s="177"/>
      <c r="AZ10" s="177"/>
      <c r="BA10" s="177"/>
      <c r="BB10" s="177"/>
      <c r="BJ10" s="538"/>
      <c r="BK10" s="103"/>
      <c r="BL10" s="256" t="s">
        <v>343</v>
      </c>
      <c r="BM10" s="256"/>
      <c r="BN10" s="256" t="s">
        <v>344</v>
      </c>
      <c r="BO10" s="256"/>
      <c r="BP10" s="256" t="s">
        <v>345</v>
      </c>
      <c r="BQ10" s="256"/>
      <c r="BR10" s="256" t="s">
        <v>346</v>
      </c>
      <c r="BS10" s="256"/>
      <c r="BT10" s="256" t="s">
        <v>347</v>
      </c>
      <c r="BU10" s="256"/>
      <c r="BV10" s="256" t="s">
        <v>348</v>
      </c>
      <c r="BW10" s="256"/>
      <c r="BX10" s="256" t="s">
        <v>349</v>
      </c>
      <c r="BY10" s="256"/>
      <c r="BZ10" s="104"/>
      <c r="CA10" s="538"/>
      <c r="CB10" s="104"/>
      <c r="CC10" s="256" t="s">
        <v>343</v>
      </c>
      <c r="CD10" s="256"/>
      <c r="CE10" s="256" t="s">
        <v>344</v>
      </c>
      <c r="CF10" s="256"/>
      <c r="CG10" s="256" t="s">
        <v>345</v>
      </c>
      <c r="CH10" s="256"/>
      <c r="CI10" s="256" t="s">
        <v>346</v>
      </c>
      <c r="CJ10" s="256"/>
      <c r="CK10" s="256" t="s">
        <v>347</v>
      </c>
      <c r="CL10" s="256"/>
      <c r="CM10" s="256" t="s">
        <v>348</v>
      </c>
      <c r="CN10" s="256"/>
      <c r="CO10" s="256" t="s">
        <v>349</v>
      </c>
      <c r="CP10" s="256"/>
    </row>
    <row r="11" spans="2:130" ht="8.15" customHeight="1" x14ac:dyDescent="0.3"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Z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</row>
    <row r="12" spans="2:130" s="5" customFormat="1" ht="15" customHeight="1" x14ac:dyDescent="0.25">
      <c r="B12" s="493"/>
      <c r="C12" s="494"/>
      <c r="D12" s="494"/>
      <c r="E12" s="494"/>
      <c r="F12" s="494"/>
      <c r="G12" s="494"/>
      <c r="H12" s="494"/>
      <c r="I12" s="494"/>
      <c r="J12" s="494"/>
      <c r="K12" s="494"/>
      <c r="L12" s="494"/>
      <c r="M12" s="494"/>
      <c r="N12" s="494"/>
      <c r="O12" s="494"/>
      <c r="P12" s="494"/>
      <c r="Q12" s="494"/>
      <c r="R12" s="495"/>
      <c r="S12" s="496"/>
      <c r="T12" s="496"/>
      <c r="U12" s="496"/>
      <c r="V12" s="496"/>
      <c r="W12" s="496"/>
      <c r="X12" s="496"/>
      <c r="Y12" s="497"/>
      <c r="Z12" s="497"/>
      <c r="AA12" s="497"/>
      <c r="AB12" s="498">
        <f>IF(S12="",0,IF(S12=0,0,Y12*S12))</f>
        <v>0</v>
      </c>
      <c r="AC12" s="498"/>
      <c r="AD12" s="498"/>
      <c r="AE12" s="73"/>
      <c r="AF12" s="511" t="s">
        <v>618</v>
      </c>
      <c r="AG12" s="511"/>
      <c r="AH12" s="511"/>
      <c r="AI12" s="511"/>
      <c r="AJ12" s="511"/>
      <c r="AK12" s="511"/>
      <c r="AL12" s="511"/>
      <c r="AM12" s="511"/>
      <c r="AN12" s="511"/>
      <c r="AO12" s="511"/>
      <c r="AP12" s="511"/>
      <c r="AQ12" s="511"/>
      <c r="AR12" s="511"/>
      <c r="AS12" s="511"/>
      <c r="AT12" s="511"/>
      <c r="AU12" s="511"/>
      <c r="AV12" s="511"/>
      <c r="AW12" s="511"/>
      <c r="AX12" s="511"/>
      <c r="AY12" s="511"/>
      <c r="AZ12" s="511"/>
      <c r="BA12" s="511"/>
      <c r="BB12" s="511"/>
      <c r="BJ12" s="105">
        <v>8</v>
      </c>
      <c r="BL12" s="499">
        <v>3</v>
      </c>
      <c r="BM12" s="499"/>
      <c r="BN12" s="499">
        <v>4.5</v>
      </c>
      <c r="BO12" s="499"/>
      <c r="BP12" s="499">
        <v>6</v>
      </c>
      <c r="BQ12" s="499"/>
      <c r="BR12" s="499">
        <v>7.9</v>
      </c>
      <c r="BS12" s="499"/>
      <c r="BT12" s="499">
        <v>10</v>
      </c>
      <c r="BU12" s="499"/>
      <c r="BV12" s="499">
        <v>12.7</v>
      </c>
      <c r="BW12" s="499"/>
      <c r="BX12" s="499">
        <v>15</v>
      </c>
      <c r="BY12" s="499"/>
      <c r="BZ12" s="104"/>
      <c r="CA12" s="105">
        <v>10</v>
      </c>
      <c r="CB12" s="104"/>
      <c r="CC12" s="539">
        <v>10</v>
      </c>
      <c r="CD12" s="539"/>
      <c r="CE12" s="539">
        <v>9</v>
      </c>
      <c r="CF12" s="539"/>
      <c r="CG12" s="539">
        <v>7</v>
      </c>
      <c r="CH12" s="539"/>
      <c r="CI12" s="539">
        <v>6</v>
      </c>
      <c r="CJ12" s="539"/>
      <c r="CK12" s="539">
        <v>4</v>
      </c>
      <c r="CL12" s="539"/>
      <c r="CM12" s="539">
        <v>3</v>
      </c>
      <c r="CN12" s="539"/>
      <c r="CO12" s="539">
        <v>2</v>
      </c>
      <c r="CP12" s="539"/>
      <c r="CR12" s="3"/>
      <c r="CS12" s="3"/>
      <c r="DC12" s="3"/>
      <c r="DO12" s="3"/>
      <c r="DP12" s="3"/>
      <c r="DZ12" s="3"/>
    </row>
    <row r="13" spans="2:130" ht="3" customHeight="1" x14ac:dyDescent="0.3"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92"/>
      <c r="T13" s="92"/>
      <c r="U13" s="92"/>
      <c r="V13" s="92"/>
      <c r="W13" s="92"/>
      <c r="X13" s="92"/>
      <c r="Y13" s="97"/>
      <c r="Z13" s="97"/>
      <c r="AA13" s="97"/>
      <c r="AB13" s="97"/>
      <c r="AC13" s="97"/>
      <c r="AD13" s="97"/>
      <c r="AF13" s="511"/>
      <c r="AG13" s="511"/>
      <c r="AH13" s="511"/>
      <c r="AI13" s="511"/>
      <c r="AJ13" s="511"/>
      <c r="AK13" s="511"/>
      <c r="AL13" s="511"/>
      <c r="AM13" s="511"/>
      <c r="AN13" s="511"/>
      <c r="AO13" s="511"/>
      <c r="AP13" s="511"/>
      <c r="AQ13" s="511"/>
      <c r="AR13" s="511"/>
      <c r="AS13" s="511"/>
      <c r="AT13" s="511"/>
      <c r="AU13" s="511"/>
      <c r="AV13" s="511"/>
      <c r="AW13" s="511"/>
      <c r="AX13" s="511"/>
      <c r="AY13" s="511"/>
      <c r="AZ13" s="511"/>
      <c r="BA13" s="511"/>
      <c r="BB13" s="511"/>
      <c r="BJ13" s="106">
        <v>9</v>
      </c>
      <c r="BL13" s="499">
        <v>4</v>
      </c>
      <c r="BM13" s="499"/>
      <c r="BN13" s="499">
        <v>6</v>
      </c>
      <c r="BO13" s="499"/>
      <c r="BP13" s="499">
        <v>8</v>
      </c>
      <c r="BQ13" s="499"/>
      <c r="BR13" s="499">
        <v>10.5</v>
      </c>
      <c r="BS13" s="499"/>
      <c r="BT13" s="499">
        <v>13.3</v>
      </c>
      <c r="BU13" s="499"/>
      <c r="BV13" s="499">
        <v>17</v>
      </c>
      <c r="BW13" s="499"/>
      <c r="BX13" s="499">
        <v>20</v>
      </c>
      <c r="BY13" s="499"/>
      <c r="BZ13" s="104"/>
      <c r="CA13" s="106">
        <v>11</v>
      </c>
      <c r="CB13" s="104"/>
      <c r="CC13" s="539">
        <v>11</v>
      </c>
      <c r="CD13" s="539"/>
      <c r="CE13" s="539">
        <v>10</v>
      </c>
      <c r="CF13" s="539"/>
      <c r="CG13" s="539">
        <v>8</v>
      </c>
      <c r="CH13" s="539"/>
      <c r="CI13" s="539">
        <v>7</v>
      </c>
      <c r="CJ13" s="539"/>
      <c r="CK13" s="539">
        <v>5</v>
      </c>
      <c r="CL13" s="539"/>
      <c r="CM13" s="539">
        <v>3</v>
      </c>
      <c r="CN13" s="539"/>
      <c r="CO13" s="539">
        <v>2</v>
      </c>
      <c r="CP13" s="539"/>
      <c r="CR13" s="171"/>
      <c r="CS13" s="172"/>
      <c r="DC13" s="172"/>
      <c r="DO13" s="171"/>
      <c r="DP13" s="172"/>
      <c r="DZ13" s="172"/>
    </row>
    <row r="14" spans="2:130" ht="15" customHeight="1" x14ac:dyDescent="0.3">
      <c r="B14" s="493"/>
      <c r="C14" s="494"/>
      <c r="D14" s="494"/>
      <c r="E14" s="494"/>
      <c r="F14" s="494"/>
      <c r="G14" s="494"/>
      <c r="H14" s="494"/>
      <c r="I14" s="494"/>
      <c r="J14" s="494"/>
      <c r="K14" s="494"/>
      <c r="L14" s="494"/>
      <c r="M14" s="494"/>
      <c r="N14" s="494"/>
      <c r="O14" s="494"/>
      <c r="P14" s="494"/>
      <c r="Q14" s="494"/>
      <c r="R14" s="495"/>
      <c r="S14" s="496"/>
      <c r="T14" s="496"/>
      <c r="U14" s="496"/>
      <c r="V14" s="496"/>
      <c r="W14" s="496"/>
      <c r="X14" s="496"/>
      <c r="Y14" s="497"/>
      <c r="Z14" s="497"/>
      <c r="AA14" s="497"/>
      <c r="AB14" s="498">
        <f>IF(S14="",0,IF(S14=0,0,Y14*S14))</f>
        <v>0</v>
      </c>
      <c r="AC14" s="498"/>
      <c r="AD14" s="498"/>
      <c r="AE14" s="73"/>
      <c r="AF14" s="511"/>
      <c r="AG14" s="511"/>
      <c r="AH14" s="511"/>
      <c r="AI14" s="511"/>
      <c r="AJ14" s="511"/>
      <c r="AK14" s="511"/>
      <c r="AL14" s="511"/>
      <c r="AM14" s="511"/>
      <c r="AN14" s="511"/>
      <c r="AO14" s="511"/>
      <c r="AP14" s="511"/>
      <c r="AQ14" s="511"/>
      <c r="AR14" s="511"/>
      <c r="AS14" s="511"/>
      <c r="AT14" s="511"/>
      <c r="AU14" s="511"/>
      <c r="AV14" s="511"/>
      <c r="AW14" s="511"/>
      <c r="AX14" s="511"/>
      <c r="AY14" s="511"/>
      <c r="AZ14" s="511"/>
      <c r="BA14" s="511"/>
      <c r="BB14" s="511"/>
      <c r="BJ14" s="105">
        <v>10</v>
      </c>
      <c r="BK14" s="5"/>
      <c r="BL14" s="499">
        <v>5</v>
      </c>
      <c r="BM14" s="499"/>
      <c r="BN14" s="499">
        <v>7.6</v>
      </c>
      <c r="BO14" s="499"/>
      <c r="BP14" s="499">
        <v>10</v>
      </c>
      <c r="BQ14" s="499"/>
      <c r="BR14" s="499">
        <v>13.2</v>
      </c>
      <c r="BS14" s="499"/>
      <c r="BT14" s="499">
        <v>16.7</v>
      </c>
      <c r="BU14" s="499"/>
      <c r="BV14" s="499">
        <v>21.2</v>
      </c>
      <c r="BW14" s="499"/>
      <c r="BX14" s="499">
        <v>25</v>
      </c>
      <c r="BY14" s="499"/>
      <c r="BZ14" s="104"/>
      <c r="CA14" s="105">
        <v>12</v>
      </c>
      <c r="CB14" s="104"/>
      <c r="CC14" s="539">
        <v>12</v>
      </c>
      <c r="CD14" s="539"/>
      <c r="CE14" s="539">
        <v>11</v>
      </c>
      <c r="CF14" s="539"/>
      <c r="CG14" s="539">
        <v>9</v>
      </c>
      <c r="CH14" s="539"/>
      <c r="CI14" s="539">
        <v>7</v>
      </c>
      <c r="CJ14" s="539"/>
      <c r="CK14" s="539">
        <v>5</v>
      </c>
      <c r="CL14" s="539"/>
      <c r="CM14" s="539">
        <v>4</v>
      </c>
      <c r="CN14" s="539"/>
      <c r="CO14" s="539">
        <v>2</v>
      </c>
      <c r="CP14" s="539"/>
      <c r="CR14" s="171"/>
      <c r="CS14" s="172"/>
      <c r="DC14" s="172"/>
      <c r="DO14" s="171"/>
      <c r="DP14" s="172"/>
      <c r="DZ14" s="172"/>
    </row>
    <row r="15" spans="2:130" ht="3" customHeight="1" x14ac:dyDescent="0.3"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3"/>
      <c r="T15" s="93"/>
      <c r="U15" s="93"/>
      <c r="V15" s="93"/>
      <c r="W15" s="93"/>
      <c r="X15" s="93"/>
      <c r="Y15" s="98"/>
      <c r="Z15" s="98"/>
      <c r="AA15" s="98"/>
      <c r="AB15" s="98"/>
      <c r="AC15" s="98"/>
      <c r="AD15" s="98"/>
      <c r="AE15" s="90"/>
      <c r="AG15" s="91"/>
      <c r="AH15" s="91"/>
      <c r="AI15" s="91"/>
      <c r="AJ15" s="91"/>
      <c r="AK15" s="90"/>
      <c r="AL15" s="90"/>
      <c r="AM15" s="90"/>
      <c r="AN15" s="90"/>
      <c r="AO15" s="90"/>
      <c r="AP15" s="90"/>
      <c r="AQ15" s="90"/>
      <c r="AR15" s="91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J15" s="106">
        <v>11</v>
      </c>
      <c r="BL15" s="499">
        <v>6.6</v>
      </c>
      <c r="BM15" s="499"/>
      <c r="BN15" s="499">
        <v>10</v>
      </c>
      <c r="BO15" s="499"/>
      <c r="BP15" s="499">
        <v>13.2</v>
      </c>
      <c r="BQ15" s="499"/>
      <c r="BR15" s="499">
        <v>17.399999999999999</v>
      </c>
      <c r="BS15" s="499"/>
      <c r="BT15" s="499">
        <v>22</v>
      </c>
      <c r="BU15" s="499"/>
      <c r="BV15" s="499">
        <v>28</v>
      </c>
      <c r="BW15" s="499"/>
      <c r="BX15" s="499">
        <v>33</v>
      </c>
      <c r="BY15" s="499"/>
      <c r="BZ15" s="104"/>
      <c r="CA15" s="106">
        <v>13</v>
      </c>
      <c r="CB15" s="104"/>
      <c r="CC15" s="539">
        <v>13</v>
      </c>
      <c r="CD15" s="539"/>
      <c r="CE15" s="539">
        <v>12</v>
      </c>
      <c r="CF15" s="539"/>
      <c r="CG15" s="539">
        <v>10</v>
      </c>
      <c r="CH15" s="539"/>
      <c r="CI15" s="539">
        <v>8</v>
      </c>
      <c r="CJ15" s="539"/>
      <c r="CK15" s="539">
        <v>6</v>
      </c>
      <c r="CL15" s="539"/>
      <c r="CM15" s="539">
        <v>4</v>
      </c>
      <c r="CN15" s="539"/>
      <c r="CO15" s="539">
        <v>2</v>
      </c>
      <c r="CP15" s="539"/>
      <c r="CR15" s="171"/>
      <c r="CS15" s="172"/>
      <c r="DC15" s="172"/>
      <c r="DO15" s="171"/>
      <c r="DP15" s="172"/>
      <c r="DZ15" s="172"/>
    </row>
    <row r="16" spans="2:130" ht="15" customHeight="1" x14ac:dyDescent="0.3">
      <c r="B16" s="493"/>
      <c r="C16" s="494"/>
      <c r="D16" s="494"/>
      <c r="E16" s="494"/>
      <c r="F16" s="494"/>
      <c r="G16" s="494"/>
      <c r="H16" s="494"/>
      <c r="I16" s="494"/>
      <c r="J16" s="494"/>
      <c r="K16" s="494"/>
      <c r="L16" s="494"/>
      <c r="M16" s="494"/>
      <c r="N16" s="494"/>
      <c r="O16" s="494"/>
      <c r="P16" s="494"/>
      <c r="Q16" s="494"/>
      <c r="R16" s="495"/>
      <c r="S16" s="496"/>
      <c r="T16" s="496"/>
      <c r="U16" s="496"/>
      <c r="V16" s="496"/>
      <c r="W16" s="496"/>
      <c r="X16" s="496"/>
      <c r="Y16" s="497"/>
      <c r="Z16" s="497"/>
      <c r="AA16" s="497"/>
      <c r="AB16" s="498">
        <f>IF(S16="",0,IF(S16=0,0,Y16*S16))</f>
        <v>0</v>
      </c>
      <c r="AC16" s="498"/>
      <c r="AD16" s="498"/>
      <c r="AE16" s="73"/>
      <c r="AF16" s="473" t="s">
        <v>614</v>
      </c>
      <c r="AG16" s="474"/>
      <c r="AH16" s="474"/>
      <c r="AI16" s="474"/>
      <c r="AJ16" s="475"/>
      <c r="AK16" s="175"/>
      <c r="AL16" s="473" t="s">
        <v>615</v>
      </c>
      <c r="AM16" s="474"/>
      <c r="AN16" s="474"/>
      <c r="AO16" s="474"/>
      <c r="AP16" s="475"/>
      <c r="AQ16" s="23"/>
      <c r="AR16" s="473" t="s">
        <v>616</v>
      </c>
      <c r="AS16" s="474"/>
      <c r="AT16" s="474"/>
      <c r="AU16" s="474"/>
      <c r="AV16" s="475"/>
      <c r="AW16" s="23"/>
      <c r="AX16" s="473" t="s">
        <v>617</v>
      </c>
      <c r="AY16" s="474"/>
      <c r="AZ16" s="474"/>
      <c r="BA16" s="474"/>
      <c r="BB16" s="475"/>
      <c r="BJ16" s="105">
        <v>12</v>
      </c>
      <c r="BL16" s="499">
        <v>8.1999999999999993</v>
      </c>
      <c r="BM16" s="499"/>
      <c r="BN16" s="499">
        <v>12.4</v>
      </c>
      <c r="BO16" s="499"/>
      <c r="BP16" s="499">
        <v>16.399999999999999</v>
      </c>
      <c r="BQ16" s="499"/>
      <c r="BR16" s="499">
        <v>21.6</v>
      </c>
      <c r="BS16" s="499"/>
      <c r="BT16" s="499">
        <v>27.3</v>
      </c>
      <c r="BU16" s="499"/>
      <c r="BV16" s="499">
        <v>34.700000000000003</v>
      </c>
      <c r="BW16" s="499"/>
      <c r="BX16" s="499">
        <v>41</v>
      </c>
      <c r="BY16" s="499"/>
      <c r="BZ16" s="104"/>
      <c r="CA16" s="105">
        <v>14</v>
      </c>
      <c r="CB16" s="104"/>
      <c r="CC16" s="539">
        <v>14</v>
      </c>
      <c r="CD16" s="539"/>
      <c r="CE16" s="539">
        <v>13</v>
      </c>
      <c r="CF16" s="539"/>
      <c r="CG16" s="539">
        <v>10</v>
      </c>
      <c r="CH16" s="539"/>
      <c r="CI16" s="539">
        <v>8</v>
      </c>
      <c r="CJ16" s="539"/>
      <c r="CK16" s="539">
        <v>6</v>
      </c>
      <c r="CL16" s="539"/>
      <c r="CM16" s="539">
        <v>4</v>
      </c>
      <c r="CN16" s="539"/>
      <c r="CO16" s="539">
        <v>2</v>
      </c>
      <c r="CP16" s="539"/>
      <c r="CR16" s="171"/>
      <c r="CS16" s="172"/>
      <c r="DC16" s="172"/>
      <c r="DO16" s="171"/>
      <c r="DP16" s="172"/>
      <c r="DZ16" s="172"/>
    </row>
    <row r="17" spans="2:130" ht="3" customHeight="1" x14ac:dyDescent="0.3"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3"/>
      <c r="T17" s="93"/>
      <c r="U17" s="93"/>
      <c r="V17" s="93"/>
      <c r="W17" s="93"/>
      <c r="X17" s="93"/>
      <c r="Y17" s="98"/>
      <c r="Z17" s="98"/>
      <c r="AA17" s="98"/>
      <c r="AB17" s="98"/>
      <c r="AC17" s="98"/>
      <c r="AD17" s="98"/>
      <c r="AE17" s="90"/>
      <c r="AF17" s="476"/>
      <c r="AG17" s="477"/>
      <c r="AH17" s="477"/>
      <c r="AI17" s="477"/>
      <c r="AJ17" s="478"/>
      <c r="AK17" s="90"/>
      <c r="AL17" s="476"/>
      <c r="AM17" s="477"/>
      <c r="AN17" s="477"/>
      <c r="AO17" s="477"/>
      <c r="AP17" s="478"/>
      <c r="AQ17" s="91"/>
      <c r="AR17" s="476"/>
      <c r="AS17" s="477"/>
      <c r="AT17" s="477"/>
      <c r="AU17" s="477"/>
      <c r="AV17" s="478"/>
      <c r="AW17" s="90"/>
      <c r="AX17" s="476"/>
      <c r="AY17" s="477"/>
      <c r="AZ17" s="477"/>
      <c r="BA17" s="477"/>
      <c r="BB17" s="478"/>
      <c r="BJ17" s="106">
        <v>13</v>
      </c>
      <c r="BL17" s="499">
        <v>9.8000000000000007</v>
      </c>
      <c r="BM17" s="499"/>
      <c r="BN17" s="499">
        <v>14.8</v>
      </c>
      <c r="BO17" s="499"/>
      <c r="BP17" s="499">
        <v>19.600000000000001</v>
      </c>
      <c r="BQ17" s="499"/>
      <c r="BR17" s="499">
        <v>25.8</v>
      </c>
      <c r="BS17" s="499"/>
      <c r="BT17" s="499">
        <v>32.700000000000003</v>
      </c>
      <c r="BU17" s="499"/>
      <c r="BV17" s="499">
        <v>41.5</v>
      </c>
      <c r="BW17" s="499"/>
      <c r="BX17" s="499">
        <v>49</v>
      </c>
      <c r="BY17" s="499"/>
      <c r="BZ17" s="104"/>
      <c r="CA17" s="106">
        <v>15</v>
      </c>
      <c r="CB17" s="104"/>
      <c r="CC17" s="539">
        <v>15</v>
      </c>
      <c r="CD17" s="539"/>
      <c r="CE17" s="539">
        <v>13</v>
      </c>
      <c r="CF17" s="539"/>
      <c r="CG17" s="539">
        <v>11</v>
      </c>
      <c r="CH17" s="539"/>
      <c r="CI17" s="539">
        <v>9</v>
      </c>
      <c r="CJ17" s="539"/>
      <c r="CK17" s="539">
        <v>7</v>
      </c>
      <c r="CL17" s="539"/>
      <c r="CM17" s="539">
        <v>4</v>
      </c>
      <c r="CN17" s="539"/>
      <c r="CO17" s="539">
        <v>2</v>
      </c>
      <c r="CP17" s="539"/>
      <c r="CR17" s="171"/>
      <c r="CS17" s="172"/>
      <c r="DC17" s="172"/>
      <c r="DO17" s="171"/>
      <c r="DP17" s="172"/>
      <c r="DZ17" s="172"/>
    </row>
    <row r="18" spans="2:130" ht="15" customHeight="1" x14ac:dyDescent="0.3">
      <c r="B18" s="493"/>
      <c r="C18" s="494"/>
      <c r="D18" s="494"/>
      <c r="E18" s="494"/>
      <c r="F18" s="494"/>
      <c r="G18" s="494"/>
      <c r="H18" s="494"/>
      <c r="I18" s="494"/>
      <c r="J18" s="494"/>
      <c r="K18" s="494"/>
      <c r="L18" s="494"/>
      <c r="M18" s="494"/>
      <c r="N18" s="494"/>
      <c r="O18" s="494"/>
      <c r="P18" s="494"/>
      <c r="Q18" s="494"/>
      <c r="R18" s="495"/>
      <c r="S18" s="496"/>
      <c r="T18" s="496"/>
      <c r="U18" s="496"/>
      <c r="V18" s="496"/>
      <c r="W18" s="496"/>
      <c r="X18" s="496"/>
      <c r="Y18" s="497"/>
      <c r="Z18" s="497"/>
      <c r="AA18" s="497"/>
      <c r="AB18" s="498">
        <f>IF(S18="",0,IF(S18=0,0,Y18*S18))</f>
        <v>0</v>
      </c>
      <c r="AC18" s="498"/>
      <c r="AD18" s="498"/>
      <c r="AE18" s="73"/>
      <c r="AF18" s="479"/>
      <c r="AG18" s="480"/>
      <c r="AH18" s="480"/>
      <c r="AI18" s="480"/>
      <c r="AJ18" s="481"/>
      <c r="AK18" s="175"/>
      <c r="AL18" s="479"/>
      <c r="AM18" s="480"/>
      <c r="AN18" s="480"/>
      <c r="AO18" s="480"/>
      <c r="AP18" s="481"/>
      <c r="AQ18" s="175"/>
      <c r="AR18" s="479"/>
      <c r="AS18" s="480"/>
      <c r="AT18" s="480"/>
      <c r="AU18" s="480"/>
      <c r="AV18" s="481"/>
      <c r="AW18" s="23"/>
      <c r="AX18" s="479"/>
      <c r="AY18" s="480"/>
      <c r="AZ18" s="480"/>
      <c r="BA18" s="480"/>
      <c r="BB18" s="481"/>
      <c r="BJ18" s="105">
        <v>14</v>
      </c>
      <c r="BL18" s="499">
        <v>11.4</v>
      </c>
      <c r="BM18" s="499"/>
      <c r="BN18" s="499">
        <v>17.3</v>
      </c>
      <c r="BO18" s="499"/>
      <c r="BP18" s="499">
        <v>22.8</v>
      </c>
      <c r="BQ18" s="499"/>
      <c r="BR18" s="499">
        <v>30</v>
      </c>
      <c r="BS18" s="499"/>
      <c r="BT18" s="499">
        <v>38</v>
      </c>
      <c r="BU18" s="499"/>
      <c r="BV18" s="499">
        <v>48.3</v>
      </c>
      <c r="BW18" s="499"/>
      <c r="BX18" s="499">
        <v>57</v>
      </c>
      <c r="BY18" s="499"/>
      <c r="BZ18" s="104"/>
      <c r="CA18" s="105">
        <v>16</v>
      </c>
      <c r="CB18" s="104"/>
      <c r="CC18" s="539">
        <v>16</v>
      </c>
      <c r="CD18" s="539"/>
      <c r="CE18" s="539">
        <v>14</v>
      </c>
      <c r="CF18" s="539"/>
      <c r="CG18" s="539">
        <v>12</v>
      </c>
      <c r="CH18" s="539"/>
      <c r="CI18" s="539">
        <v>10</v>
      </c>
      <c r="CJ18" s="539"/>
      <c r="CK18" s="539">
        <v>7</v>
      </c>
      <c r="CL18" s="539"/>
      <c r="CM18" s="539">
        <v>5</v>
      </c>
      <c r="CN18" s="539"/>
      <c r="CO18" s="539">
        <v>2</v>
      </c>
      <c r="CP18" s="539"/>
      <c r="CR18" s="171"/>
      <c r="CS18" s="172"/>
      <c r="DC18" s="172"/>
      <c r="DO18" s="171"/>
      <c r="DP18" s="172"/>
      <c r="DZ18" s="172"/>
    </row>
    <row r="19" spans="2:130" ht="3" customHeight="1" x14ac:dyDescent="0.3"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3"/>
      <c r="T19" s="93"/>
      <c r="U19" s="93"/>
      <c r="V19" s="93"/>
      <c r="W19" s="93"/>
      <c r="X19" s="93"/>
      <c r="Y19" s="98"/>
      <c r="Z19" s="98"/>
      <c r="AA19" s="98"/>
      <c r="AB19" s="98"/>
      <c r="AC19" s="98"/>
      <c r="AD19" s="98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J19" s="106">
        <v>15</v>
      </c>
      <c r="BL19" s="499">
        <v>13</v>
      </c>
      <c r="BM19" s="499"/>
      <c r="BN19" s="499">
        <v>19.7</v>
      </c>
      <c r="BO19" s="499"/>
      <c r="BP19" s="499">
        <v>26</v>
      </c>
      <c r="BQ19" s="499"/>
      <c r="BR19" s="499">
        <v>34.200000000000003</v>
      </c>
      <c r="BS19" s="499"/>
      <c r="BT19" s="499">
        <v>43.3</v>
      </c>
      <c r="BU19" s="499"/>
      <c r="BV19" s="499">
        <v>55.1</v>
      </c>
      <c r="BW19" s="499"/>
      <c r="BX19" s="499">
        <v>65</v>
      </c>
      <c r="BY19" s="499"/>
      <c r="BZ19" s="104"/>
      <c r="CA19" s="106">
        <v>17</v>
      </c>
      <c r="CB19" s="104"/>
      <c r="CC19" s="539">
        <v>17</v>
      </c>
      <c r="CD19" s="539"/>
      <c r="CE19" s="539">
        <v>15</v>
      </c>
      <c r="CF19" s="539"/>
      <c r="CG19" s="539">
        <v>13</v>
      </c>
      <c r="CH19" s="539"/>
      <c r="CI19" s="539">
        <v>10</v>
      </c>
      <c r="CJ19" s="539"/>
      <c r="CK19" s="539">
        <v>8</v>
      </c>
      <c r="CL19" s="539"/>
      <c r="CM19" s="539">
        <v>5</v>
      </c>
      <c r="CN19" s="539"/>
      <c r="CO19" s="539">
        <v>3</v>
      </c>
      <c r="CP19" s="539"/>
      <c r="CR19" s="171"/>
      <c r="CS19" s="172"/>
      <c r="DC19" s="172"/>
      <c r="DO19" s="171"/>
      <c r="DP19" s="172"/>
      <c r="DZ19" s="172"/>
    </row>
    <row r="20" spans="2:130" ht="15" customHeight="1" x14ac:dyDescent="0.3">
      <c r="B20" s="493"/>
      <c r="C20" s="494"/>
      <c r="D20" s="494"/>
      <c r="E20" s="494"/>
      <c r="F20" s="494"/>
      <c r="G20" s="494"/>
      <c r="H20" s="494"/>
      <c r="I20" s="494"/>
      <c r="J20" s="494"/>
      <c r="K20" s="494"/>
      <c r="L20" s="494"/>
      <c r="M20" s="494"/>
      <c r="N20" s="494"/>
      <c r="O20" s="494"/>
      <c r="P20" s="494"/>
      <c r="Q20" s="494"/>
      <c r="R20" s="495"/>
      <c r="S20" s="496"/>
      <c r="T20" s="496"/>
      <c r="U20" s="496"/>
      <c r="V20" s="496"/>
      <c r="W20" s="496"/>
      <c r="X20" s="496"/>
      <c r="Y20" s="497"/>
      <c r="Z20" s="497"/>
      <c r="AA20" s="497"/>
      <c r="AB20" s="498">
        <f>IF(S20="",0,IF(S20=0,0,Y20*S20))</f>
        <v>0</v>
      </c>
      <c r="AC20" s="498"/>
      <c r="AD20" s="498"/>
      <c r="AE20" s="73"/>
      <c r="AF20" s="482"/>
      <c r="AG20" s="483"/>
      <c r="AH20" s="483"/>
      <c r="AI20" s="483"/>
      <c r="AJ20" s="484"/>
      <c r="AK20" s="174"/>
      <c r="AL20" s="482"/>
      <c r="AM20" s="483"/>
      <c r="AN20" s="483"/>
      <c r="AO20" s="483"/>
      <c r="AP20" s="484"/>
      <c r="AQ20" s="174"/>
      <c r="AR20" s="482"/>
      <c r="AS20" s="483"/>
      <c r="AT20" s="483"/>
      <c r="AU20" s="483"/>
      <c r="AV20" s="484"/>
      <c r="AW20" s="155"/>
      <c r="AX20" s="482"/>
      <c r="AY20" s="483"/>
      <c r="AZ20" s="483"/>
      <c r="BA20" s="483"/>
      <c r="BB20" s="484"/>
      <c r="BJ20" s="105">
        <v>16</v>
      </c>
      <c r="BL20" s="499">
        <v>14.6</v>
      </c>
      <c r="BM20" s="499"/>
      <c r="BN20" s="499">
        <v>22.1</v>
      </c>
      <c r="BO20" s="499"/>
      <c r="BP20" s="499">
        <v>29.2</v>
      </c>
      <c r="BQ20" s="499"/>
      <c r="BR20" s="499">
        <v>38.4</v>
      </c>
      <c r="BS20" s="499"/>
      <c r="BT20" s="499">
        <v>48.7</v>
      </c>
      <c r="BU20" s="499"/>
      <c r="BV20" s="499">
        <v>61.9</v>
      </c>
      <c r="BW20" s="499"/>
      <c r="BX20" s="499">
        <v>73</v>
      </c>
      <c r="BY20" s="499"/>
      <c r="BZ20" s="104"/>
      <c r="CA20" s="105">
        <v>18</v>
      </c>
      <c r="CB20" s="104"/>
      <c r="CC20" s="539">
        <v>18</v>
      </c>
      <c r="CD20" s="539"/>
      <c r="CE20" s="539">
        <v>16</v>
      </c>
      <c r="CF20" s="539"/>
      <c r="CG20" s="539">
        <v>13</v>
      </c>
      <c r="CH20" s="539"/>
      <c r="CI20" s="539">
        <v>11</v>
      </c>
      <c r="CJ20" s="539"/>
      <c r="CK20" s="539">
        <v>8</v>
      </c>
      <c r="CL20" s="539"/>
      <c r="CM20" s="539">
        <v>5</v>
      </c>
      <c r="CN20" s="539"/>
      <c r="CO20" s="539">
        <v>3</v>
      </c>
      <c r="CP20" s="539"/>
      <c r="CR20" s="171"/>
      <c r="CS20" s="172"/>
      <c r="DC20" s="172"/>
      <c r="DO20" s="171"/>
      <c r="DP20" s="172"/>
      <c r="DZ20" s="172"/>
    </row>
    <row r="21" spans="2:130" ht="3" customHeight="1" x14ac:dyDescent="0.3"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3"/>
      <c r="T21" s="93"/>
      <c r="U21" s="93"/>
      <c r="V21" s="93"/>
      <c r="W21" s="93"/>
      <c r="X21" s="93"/>
      <c r="Y21" s="98"/>
      <c r="Z21" s="98"/>
      <c r="AA21" s="98"/>
      <c r="AB21" s="98"/>
      <c r="AC21" s="98"/>
      <c r="AD21" s="98"/>
      <c r="AE21" s="90"/>
      <c r="AF21" s="485"/>
      <c r="AG21" s="486"/>
      <c r="AH21" s="486"/>
      <c r="AI21" s="486"/>
      <c r="AJ21" s="487"/>
      <c r="AK21" s="90"/>
      <c r="AL21" s="485"/>
      <c r="AM21" s="486"/>
      <c r="AN21" s="486"/>
      <c r="AO21" s="486"/>
      <c r="AP21" s="487"/>
      <c r="AQ21" s="90"/>
      <c r="AR21" s="485"/>
      <c r="AS21" s="486"/>
      <c r="AT21" s="486"/>
      <c r="AU21" s="486"/>
      <c r="AV21" s="487"/>
      <c r="AW21" s="90"/>
      <c r="AX21" s="485"/>
      <c r="AY21" s="486"/>
      <c r="AZ21" s="486"/>
      <c r="BA21" s="486"/>
      <c r="BB21" s="487"/>
      <c r="BJ21" s="106">
        <v>17</v>
      </c>
      <c r="BL21" s="499">
        <v>16.2</v>
      </c>
      <c r="BM21" s="499"/>
      <c r="BN21" s="499">
        <v>24.5</v>
      </c>
      <c r="BO21" s="499"/>
      <c r="BP21" s="499">
        <v>32.4</v>
      </c>
      <c r="BQ21" s="499"/>
      <c r="BR21" s="499">
        <v>42.6</v>
      </c>
      <c r="BS21" s="499"/>
      <c r="BT21" s="499">
        <v>54</v>
      </c>
      <c r="BU21" s="499"/>
      <c r="BV21" s="499">
        <v>68.599999999999994</v>
      </c>
      <c r="BW21" s="499"/>
      <c r="BX21" s="499">
        <v>81</v>
      </c>
      <c r="BY21" s="499"/>
      <c r="BZ21" s="104"/>
      <c r="CA21" s="106">
        <v>19</v>
      </c>
      <c r="CB21" s="104"/>
      <c r="CC21" s="539">
        <v>19</v>
      </c>
      <c r="CD21" s="539"/>
      <c r="CE21" s="539">
        <v>17</v>
      </c>
      <c r="CF21" s="539"/>
      <c r="CG21" s="539">
        <v>14</v>
      </c>
      <c r="CH21" s="539"/>
      <c r="CI21" s="539">
        <v>11</v>
      </c>
      <c r="CJ21" s="539"/>
      <c r="CK21" s="539">
        <v>9</v>
      </c>
      <c r="CL21" s="539"/>
      <c r="CM21" s="539">
        <v>6</v>
      </c>
      <c r="CN21" s="539"/>
      <c r="CO21" s="539">
        <v>3</v>
      </c>
      <c r="CP21" s="539"/>
      <c r="CR21" s="171"/>
      <c r="CS21" s="172"/>
      <c r="DC21" s="172"/>
      <c r="DO21" s="171"/>
      <c r="DP21" s="172"/>
      <c r="DZ21" s="172"/>
    </row>
    <row r="22" spans="2:130" ht="15" customHeight="1" x14ac:dyDescent="0.3">
      <c r="B22" s="493"/>
      <c r="C22" s="494"/>
      <c r="D22" s="494"/>
      <c r="E22" s="494"/>
      <c r="F22" s="494"/>
      <c r="G22" s="494"/>
      <c r="H22" s="494"/>
      <c r="I22" s="494"/>
      <c r="J22" s="494"/>
      <c r="K22" s="494"/>
      <c r="L22" s="494"/>
      <c r="M22" s="494"/>
      <c r="N22" s="494"/>
      <c r="O22" s="494"/>
      <c r="P22" s="494"/>
      <c r="Q22" s="494"/>
      <c r="R22" s="495"/>
      <c r="S22" s="496"/>
      <c r="T22" s="496"/>
      <c r="U22" s="496"/>
      <c r="V22" s="496"/>
      <c r="W22" s="496"/>
      <c r="X22" s="496"/>
      <c r="Y22" s="497"/>
      <c r="Z22" s="497"/>
      <c r="AA22" s="497"/>
      <c r="AB22" s="498">
        <f>IF(S22="",0,IF(S22=0,0,Y22*S22))</f>
        <v>0</v>
      </c>
      <c r="AC22" s="498"/>
      <c r="AD22" s="498"/>
      <c r="AE22" s="73"/>
      <c r="AF22" s="488"/>
      <c r="AG22" s="489"/>
      <c r="AH22" s="489"/>
      <c r="AI22" s="489"/>
      <c r="AJ22" s="490"/>
      <c r="AK22" s="174"/>
      <c r="AL22" s="488"/>
      <c r="AM22" s="489"/>
      <c r="AN22" s="489"/>
      <c r="AO22" s="489"/>
      <c r="AP22" s="490"/>
      <c r="AQ22" s="174"/>
      <c r="AR22" s="488"/>
      <c r="AS22" s="489"/>
      <c r="AT22" s="489"/>
      <c r="AU22" s="489"/>
      <c r="AV22" s="490"/>
      <c r="AW22" s="155"/>
      <c r="AX22" s="488"/>
      <c r="AY22" s="489"/>
      <c r="AZ22" s="489"/>
      <c r="BA22" s="489"/>
      <c r="BB22" s="490"/>
      <c r="BJ22" s="105">
        <v>18</v>
      </c>
      <c r="BL22" s="499">
        <v>17.8</v>
      </c>
      <c r="BM22" s="499"/>
      <c r="BN22" s="499">
        <v>27</v>
      </c>
      <c r="BO22" s="499"/>
      <c r="BP22" s="499">
        <v>35.6</v>
      </c>
      <c r="BQ22" s="499"/>
      <c r="BR22" s="499">
        <v>46.8</v>
      </c>
      <c r="BS22" s="499"/>
      <c r="BT22" s="499">
        <v>59.3</v>
      </c>
      <c r="BU22" s="499"/>
      <c r="BV22" s="499">
        <v>75.400000000000006</v>
      </c>
      <c r="BW22" s="499"/>
      <c r="BX22" s="499">
        <v>89</v>
      </c>
      <c r="BY22" s="499"/>
      <c r="BZ22" s="104"/>
      <c r="CA22" s="105">
        <v>20</v>
      </c>
      <c r="CB22" s="104"/>
      <c r="CC22" s="539">
        <v>20</v>
      </c>
      <c r="CD22" s="539"/>
      <c r="CE22" s="539">
        <v>18</v>
      </c>
      <c r="CF22" s="539"/>
      <c r="CG22" s="539">
        <v>15</v>
      </c>
      <c r="CH22" s="539"/>
      <c r="CI22" s="539">
        <v>12</v>
      </c>
      <c r="CJ22" s="539"/>
      <c r="CK22" s="539">
        <v>9</v>
      </c>
      <c r="CL22" s="539"/>
      <c r="CM22" s="539">
        <v>6</v>
      </c>
      <c r="CN22" s="539"/>
      <c r="CO22" s="539">
        <v>3</v>
      </c>
      <c r="CP22" s="539"/>
      <c r="CR22" s="171"/>
      <c r="CS22" s="172"/>
      <c r="DC22" s="172"/>
      <c r="DO22" s="171"/>
      <c r="DP22" s="172"/>
      <c r="DZ22" s="172"/>
    </row>
    <row r="23" spans="2:130" ht="3" customHeight="1" x14ac:dyDescent="0.3"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92"/>
      <c r="T23" s="92"/>
      <c r="U23" s="92"/>
      <c r="V23" s="92"/>
      <c r="W23" s="92"/>
      <c r="X23" s="92"/>
      <c r="Y23" s="97"/>
      <c r="Z23" s="97"/>
      <c r="AA23" s="97"/>
      <c r="AB23" s="97"/>
      <c r="AC23" s="97"/>
      <c r="AD23" s="97"/>
      <c r="AE23" s="90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J23" s="106">
        <v>19</v>
      </c>
      <c r="BL23" s="499">
        <v>19.399999999999999</v>
      </c>
      <c r="BM23" s="499"/>
      <c r="BN23" s="499">
        <v>29.4</v>
      </c>
      <c r="BO23" s="499"/>
      <c r="BP23" s="499">
        <v>38.799999999999997</v>
      </c>
      <c r="BQ23" s="499"/>
      <c r="BR23" s="499">
        <v>51.1</v>
      </c>
      <c r="BS23" s="499"/>
      <c r="BT23" s="499">
        <v>64.7</v>
      </c>
      <c r="BU23" s="499"/>
      <c r="BV23" s="499">
        <v>82.2</v>
      </c>
      <c r="BW23" s="499"/>
      <c r="BX23" s="499">
        <v>97</v>
      </c>
      <c r="BY23" s="499"/>
      <c r="BZ23" s="104"/>
      <c r="CA23" s="106">
        <v>21</v>
      </c>
      <c r="CB23" s="104"/>
      <c r="CC23" s="539">
        <v>21</v>
      </c>
      <c r="CD23" s="539"/>
      <c r="CE23" s="539">
        <v>19</v>
      </c>
      <c r="CF23" s="539"/>
      <c r="CG23" s="539">
        <v>16</v>
      </c>
      <c r="CH23" s="539"/>
      <c r="CI23" s="539">
        <v>13</v>
      </c>
      <c r="CJ23" s="539"/>
      <c r="CK23" s="539">
        <v>9</v>
      </c>
      <c r="CL23" s="539"/>
      <c r="CM23" s="539">
        <v>6</v>
      </c>
      <c r="CN23" s="539"/>
      <c r="CO23" s="539">
        <v>3</v>
      </c>
      <c r="CP23" s="539"/>
      <c r="CR23" s="171"/>
      <c r="CS23" s="172"/>
      <c r="DC23" s="172"/>
      <c r="DO23" s="171"/>
      <c r="DP23" s="172"/>
      <c r="DZ23" s="172"/>
    </row>
    <row r="24" spans="2:130" ht="15" customHeight="1" x14ac:dyDescent="0.3">
      <c r="B24" s="493"/>
      <c r="C24" s="494"/>
      <c r="D24" s="494"/>
      <c r="E24" s="494"/>
      <c r="F24" s="494"/>
      <c r="G24" s="494"/>
      <c r="H24" s="494"/>
      <c r="I24" s="494"/>
      <c r="J24" s="494"/>
      <c r="K24" s="494"/>
      <c r="L24" s="494"/>
      <c r="M24" s="494"/>
      <c r="N24" s="494"/>
      <c r="O24" s="494"/>
      <c r="P24" s="494"/>
      <c r="Q24" s="494"/>
      <c r="R24" s="495"/>
      <c r="S24" s="496"/>
      <c r="T24" s="496"/>
      <c r="U24" s="496"/>
      <c r="V24" s="496"/>
      <c r="W24" s="496"/>
      <c r="X24" s="496"/>
      <c r="Y24" s="497"/>
      <c r="Z24" s="497"/>
      <c r="AA24" s="497"/>
      <c r="AB24" s="498">
        <f>IF(S24="",0,IF(S24=0,0,Y24*S24))</f>
        <v>0</v>
      </c>
      <c r="AC24" s="498"/>
      <c r="AD24" s="498"/>
      <c r="AE24" s="73"/>
      <c r="AF24" s="491" t="s">
        <v>619</v>
      </c>
      <c r="AG24" s="491"/>
      <c r="AH24" s="491"/>
      <c r="AI24" s="491"/>
      <c r="AJ24" s="491"/>
      <c r="AK24" s="491"/>
      <c r="AL24" s="491"/>
      <c r="AM24" s="491"/>
      <c r="AN24" s="491"/>
      <c r="AO24" s="491"/>
      <c r="AP24" s="491"/>
      <c r="AQ24" s="491"/>
      <c r="AR24" s="491"/>
      <c r="AS24" s="491"/>
      <c r="AT24" s="491"/>
      <c r="AU24" s="491"/>
      <c r="AV24" s="491"/>
      <c r="AW24" s="491"/>
      <c r="AX24" s="491"/>
      <c r="AY24" s="491"/>
      <c r="AZ24" s="491"/>
      <c r="BA24" s="491"/>
      <c r="BB24" s="491"/>
      <c r="BJ24" s="105">
        <v>20</v>
      </c>
      <c r="BL24" s="499">
        <v>21.2</v>
      </c>
      <c r="BM24" s="499"/>
      <c r="BN24" s="499">
        <v>32.1</v>
      </c>
      <c r="BO24" s="499"/>
      <c r="BP24" s="499">
        <v>42.4</v>
      </c>
      <c r="BQ24" s="499"/>
      <c r="BR24" s="499">
        <v>55.8</v>
      </c>
      <c r="BS24" s="499"/>
      <c r="BT24" s="499">
        <v>70.7</v>
      </c>
      <c r="BU24" s="499"/>
      <c r="BV24" s="499">
        <v>89.8</v>
      </c>
      <c r="BW24" s="499"/>
      <c r="BX24" s="499">
        <v>106</v>
      </c>
      <c r="BY24" s="499"/>
      <c r="BZ24" s="104"/>
      <c r="CA24" s="105">
        <v>22</v>
      </c>
      <c r="CB24" s="104"/>
      <c r="CC24" s="539">
        <v>22</v>
      </c>
      <c r="CD24" s="539"/>
      <c r="CE24" s="539">
        <v>20</v>
      </c>
      <c r="CF24" s="539"/>
      <c r="CG24" s="539">
        <v>16</v>
      </c>
      <c r="CH24" s="539"/>
      <c r="CI24" s="539">
        <v>13</v>
      </c>
      <c r="CJ24" s="539"/>
      <c r="CK24" s="539">
        <v>10</v>
      </c>
      <c r="CL24" s="539"/>
      <c r="CM24" s="539">
        <v>7</v>
      </c>
      <c r="CN24" s="539"/>
      <c r="CO24" s="539">
        <v>3</v>
      </c>
      <c r="CP24" s="539"/>
      <c r="CR24" s="171"/>
      <c r="CS24" s="172"/>
      <c r="DC24" s="172"/>
      <c r="DO24" s="171"/>
      <c r="DP24" s="172"/>
      <c r="DZ24" s="172"/>
    </row>
    <row r="25" spans="2:130" ht="3" customHeight="1" x14ac:dyDescent="0.3"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93"/>
      <c r="T25" s="93"/>
      <c r="U25" s="93"/>
      <c r="V25" s="93"/>
      <c r="W25" s="93"/>
      <c r="X25" s="93"/>
      <c r="Y25" s="98"/>
      <c r="Z25" s="98"/>
      <c r="AA25" s="98"/>
      <c r="AB25" s="98"/>
      <c r="AC25" s="98"/>
      <c r="AD25" s="98"/>
      <c r="AE25" s="90"/>
      <c r="AF25" s="180"/>
      <c r="AG25" s="180"/>
      <c r="AH25" s="180"/>
      <c r="AI25" s="180"/>
      <c r="AJ25" s="180"/>
      <c r="AK25" s="90"/>
      <c r="AL25" s="180"/>
      <c r="AM25" s="180"/>
      <c r="AN25" s="180"/>
      <c r="AO25" s="180"/>
      <c r="AP25" s="180"/>
      <c r="AQ25" s="90"/>
      <c r="AR25" s="180"/>
      <c r="AS25" s="180"/>
      <c r="AT25" s="180"/>
      <c r="AU25" s="180"/>
      <c r="AV25" s="180"/>
      <c r="AW25" s="90"/>
      <c r="AX25" s="180"/>
      <c r="AY25" s="180"/>
      <c r="AZ25" s="180"/>
      <c r="BA25" s="180"/>
      <c r="BB25" s="180"/>
      <c r="BJ25" s="106">
        <v>21</v>
      </c>
      <c r="BL25" s="499">
        <v>23</v>
      </c>
      <c r="BM25" s="499"/>
      <c r="BN25" s="499">
        <v>34.799999999999997</v>
      </c>
      <c r="BO25" s="499"/>
      <c r="BP25" s="499">
        <v>46</v>
      </c>
      <c r="BQ25" s="499"/>
      <c r="BR25" s="499">
        <v>60.5</v>
      </c>
      <c r="BS25" s="499"/>
      <c r="BT25" s="499">
        <v>76.7</v>
      </c>
      <c r="BU25" s="499"/>
      <c r="BV25" s="499">
        <v>97.5</v>
      </c>
      <c r="BW25" s="499"/>
      <c r="BX25" s="499">
        <v>115</v>
      </c>
      <c r="BY25" s="499"/>
      <c r="BZ25" s="104"/>
      <c r="CA25" s="106">
        <v>23</v>
      </c>
      <c r="CB25" s="104"/>
      <c r="CC25" s="539">
        <v>23</v>
      </c>
      <c r="CD25" s="539"/>
      <c r="CE25" s="539">
        <v>21</v>
      </c>
      <c r="CF25" s="539"/>
      <c r="CG25" s="539">
        <v>17</v>
      </c>
      <c r="CH25" s="539"/>
      <c r="CI25" s="539">
        <v>14</v>
      </c>
      <c r="CJ25" s="539"/>
      <c r="CK25" s="539">
        <v>10</v>
      </c>
      <c r="CL25" s="539"/>
      <c r="CM25" s="539">
        <v>7</v>
      </c>
      <c r="CN25" s="539"/>
      <c r="CO25" s="539">
        <v>3</v>
      </c>
      <c r="CP25" s="539"/>
      <c r="CR25" s="171"/>
      <c r="CS25" s="172"/>
      <c r="DC25" s="172"/>
      <c r="DO25" s="171"/>
      <c r="DP25" s="172"/>
      <c r="DZ25" s="172"/>
    </row>
    <row r="26" spans="2:130" ht="15" customHeight="1" x14ac:dyDescent="0.3">
      <c r="B26" s="493"/>
      <c r="C26" s="494"/>
      <c r="D26" s="494"/>
      <c r="E26" s="494"/>
      <c r="F26" s="494"/>
      <c r="G26" s="494"/>
      <c r="H26" s="494"/>
      <c r="I26" s="494"/>
      <c r="J26" s="494"/>
      <c r="K26" s="494"/>
      <c r="L26" s="494"/>
      <c r="M26" s="494"/>
      <c r="N26" s="494"/>
      <c r="O26" s="494"/>
      <c r="P26" s="494"/>
      <c r="Q26" s="494"/>
      <c r="R26" s="495"/>
      <c r="S26" s="496"/>
      <c r="T26" s="496"/>
      <c r="U26" s="496"/>
      <c r="V26" s="496"/>
      <c r="W26" s="496"/>
      <c r="X26" s="496"/>
      <c r="Y26" s="497"/>
      <c r="Z26" s="497"/>
      <c r="AA26" s="497"/>
      <c r="AB26" s="498">
        <f>IF(S26="",0,IF(S26=0,0,Y26*S26))</f>
        <v>0</v>
      </c>
      <c r="AC26" s="498"/>
      <c r="AD26" s="498"/>
      <c r="AE26" s="73"/>
      <c r="AF26" s="470" t="s">
        <v>613</v>
      </c>
      <c r="AG26" s="470"/>
      <c r="AH26" s="470"/>
      <c r="AI26" s="470"/>
      <c r="AJ26" s="470"/>
      <c r="AK26" s="470"/>
      <c r="AL26" s="470"/>
      <c r="AM26" s="470"/>
      <c r="AN26" s="470"/>
      <c r="AO26" s="470"/>
      <c r="AP26" s="470"/>
      <c r="AQ26" s="470"/>
      <c r="AR26" s="470"/>
      <c r="AS26" s="470"/>
      <c r="AT26" s="470"/>
      <c r="AU26" s="470"/>
      <c r="AV26" s="470"/>
      <c r="AW26" s="470"/>
      <c r="AX26" s="470"/>
      <c r="AY26" s="470"/>
      <c r="AZ26" s="470"/>
      <c r="BA26" s="470"/>
      <c r="BB26" s="470"/>
      <c r="BJ26" s="105">
        <v>22</v>
      </c>
      <c r="BL26" s="499">
        <v>24.6</v>
      </c>
      <c r="BM26" s="499"/>
      <c r="BN26" s="499">
        <v>37.299999999999997</v>
      </c>
      <c r="BO26" s="499"/>
      <c r="BP26" s="499">
        <v>49.2</v>
      </c>
      <c r="BQ26" s="499"/>
      <c r="BR26" s="499">
        <v>64.7</v>
      </c>
      <c r="BS26" s="499"/>
      <c r="BT26" s="499">
        <v>82</v>
      </c>
      <c r="BU26" s="499"/>
      <c r="BV26" s="499">
        <v>104.2</v>
      </c>
      <c r="BW26" s="499"/>
      <c r="BX26" s="499">
        <v>123</v>
      </c>
      <c r="BY26" s="499"/>
      <c r="BZ26" s="104"/>
      <c r="CA26" s="105">
        <v>24</v>
      </c>
      <c r="CB26" s="104"/>
      <c r="CC26" s="539">
        <v>24</v>
      </c>
      <c r="CD26" s="539"/>
      <c r="CE26" s="539">
        <v>22</v>
      </c>
      <c r="CF26" s="539"/>
      <c r="CG26" s="539">
        <v>18</v>
      </c>
      <c r="CH26" s="539"/>
      <c r="CI26" s="539">
        <v>14</v>
      </c>
      <c r="CJ26" s="539"/>
      <c r="CK26" s="539">
        <v>11</v>
      </c>
      <c r="CL26" s="539"/>
      <c r="CM26" s="539">
        <v>7</v>
      </c>
      <c r="CN26" s="539"/>
      <c r="CO26" s="539">
        <v>4</v>
      </c>
      <c r="CP26" s="539"/>
      <c r="CR26" s="171"/>
      <c r="CS26" s="172"/>
      <c r="DC26" s="172"/>
      <c r="DO26" s="171"/>
      <c r="DP26" s="172"/>
      <c r="DZ26" s="172"/>
    </row>
    <row r="27" spans="2:130" ht="3" customHeight="1" x14ac:dyDescent="0.3"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3"/>
      <c r="T27" s="93"/>
      <c r="U27" s="93"/>
      <c r="V27" s="93"/>
      <c r="W27" s="93"/>
      <c r="X27" s="93"/>
      <c r="Y27" s="98"/>
      <c r="Z27" s="98"/>
      <c r="AA27" s="98"/>
      <c r="AB27" s="98"/>
      <c r="AC27" s="98"/>
      <c r="AD27" s="98"/>
      <c r="AE27" s="90"/>
      <c r="AF27" s="470"/>
      <c r="AG27" s="470"/>
      <c r="AH27" s="470"/>
      <c r="AI27" s="470"/>
      <c r="AJ27" s="470"/>
      <c r="AK27" s="470"/>
      <c r="AL27" s="470"/>
      <c r="AM27" s="470"/>
      <c r="AN27" s="470"/>
      <c r="AO27" s="470"/>
      <c r="AP27" s="470"/>
      <c r="AQ27" s="470"/>
      <c r="AR27" s="470"/>
      <c r="AS27" s="470"/>
      <c r="AT27" s="470"/>
      <c r="AU27" s="470"/>
      <c r="AV27" s="470"/>
      <c r="AW27" s="470"/>
      <c r="AX27" s="470"/>
      <c r="AY27" s="470"/>
      <c r="AZ27" s="470"/>
      <c r="BA27" s="470"/>
      <c r="BB27" s="470"/>
      <c r="BJ27" s="106">
        <v>23</v>
      </c>
      <c r="BL27" s="499">
        <v>26.6</v>
      </c>
      <c r="BM27" s="499"/>
      <c r="BN27" s="499">
        <v>40.299999999999997</v>
      </c>
      <c r="BO27" s="499"/>
      <c r="BP27" s="499">
        <v>53.2</v>
      </c>
      <c r="BQ27" s="499"/>
      <c r="BR27" s="499">
        <v>70</v>
      </c>
      <c r="BS27" s="499"/>
      <c r="BT27" s="499">
        <v>88.7</v>
      </c>
      <c r="BU27" s="499"/>
      <c r="BV27" s="499">
        <v>112.7</v>
      </c>
      <c r="BW27" s="499"/>
      <c r="BX27" s="499">
        <v>133</v>
      </c>
      <c r="BY27" s="499"/>
      <c r="BZ27" s="104"/>
      <c r="CA27" s="106">
        <v>25</v>
      </c>
      <c r="CB27" s="104"/>
      <c r="CC27" s="539">
        <v>25</v>
      </c>
      <c r="CD27" s="539"/>
      <c r="CE27" s="539">
        <v>22</v>
      </c>
      <c r="CF27" s="539"/>
      <c r="CG27" s="539">
        <v>19</v>
      </c>
      <c r="CH27" s="539"/>
      <c r="CI27" s="539">
        <v>15</v>
      </c>
      <c r="CJ27" s="539"/>
      <c r="CK27" s="539">
        <v>11</v>
      </c>
      <c r="CL27" s="539"/>
      <c r="CM27" s="539">
        <v>7</v>
      </c>
      <c r="CN27" s="539"/>
      <c r="CO27" s="539">
        <v>4</v>
      </c>
      <c r="CP27" s="539"/>
      <c r="CR27" s="171"/>
      <c r="CS27" s="172"/>
      <c r="DC27" s="172"/>
      <c r="DO27" s="171"/>
      <c r="DP27" s="172"/>
      <c r="DZ27" s="172"/>
    </row>
    <row r="28" spans="2:130" ht="15" customHeight="1" x14ac:dyDescent="0.3">
      <c r="B28" s="493"/>
      <c r="C28" s="494"/>
      <c r="D28" s="494"/>
      <c r="E28" s="494"/>
      <c r="F28" s="494"/>
      <c r="G28" s="494"/>
      <c r="H28" s="494"/>
      <c r="I28" s="494"/>
      <c r="J28" s="494"/>
      <c r="K28" s="494"/>
      <c r="L28" s="494"/>
      <c r="M28" s="494"/>
      <c r="N28" s="494"/>
      <c r="O28" s="494"/>
      <c r="P28" s="494"/>
      <c r="Q28" s="494"/>
      <c r="R28" s="495"/>
      <c r="S28" s="496"/>
      <c r="T28" s="496"/>
      <c r="U28" s="496"/>
      <c r="V28" s="496"/>
      <c r="W28" s="496"/>
      <c r="X28" s="496"/>
      <c r="Y28" s="497"/>
      <c r="Z28" s="497"/>
      <c r="AA28" s="497"/>
      <c r="AB28" s="498">
        <f>IF(S28="",0,IF(S28=0,0,Y28*S28))</f>
        <v>0</v>
      </c>
      <c r="AC28" s="498"/>
      <c r="AD28" s="498"/>
      <c r="AE28" s="73"/>
      <c r="AF28" s="470"/>
      <c r="AG28" s="470"/>
      <c r="AH28" s="470"/>
      <c r="AI28" s="470"/>
      <c r="AJ28" s="470"/>
      <c r="AK28" s="470"/>
      <c r="AL28" s="470"/>
      <c r="AM28" s="470"/>
      <c r="AN28" s="470"/>
      <c r="AO28" s="470"/>
      <c r="AP28" s="470"/>
      <c r="AQ28" s="470"/>
      <c r="AR28" s="470"/>
      <c r="AS28" s="470"/>
      <c r="AT28" s="470"/>
      <c r="AU28" s="470"/>
      <c r="AV28" s="470"/>
      <c r="AW28" s="470"/>
      <c r="AX28" s="470"/>
      <c r="AY28" s="470"/>
      <c r="AZ28" s="470"/>
      <c r="BA28" s="470"/>
      <c r="BB28" s="470"/>
      <c r="BJ28" s="105">
        <v>24</v>
      </c>
      <c r="BL28" s="499">
        <v>28.4</v>
      </c>
      <c r="BM28" s="499"/>
      <c r="BN28" s="499">
        <v>43</v>
      </c>
      <c r="BO28" s="499"/>
      <c r="BP28" s="499">
        <v>56.8</v>
      </c>
      <c r="BQ28" s="499"/>
      <c r="BR28" s="499">
        <v>74.7</v>
      </c>
      <c r="BS28" s="499"/>
      <c r="BT28" s="499">
        <v>94.7</v>
      </c>
      <c r="BU28" s="499"/>
      <c r="BV28" s="499">
        <v>120.3</v>
      </c>
      <c r="BW28" s="499"/>
      <c r="BX28" s="499">
        <v>142</v>
      </c>
      <c r="BY28" s="499"/>
      <c r="BZ28" s="104"/>
      <c r="CA28" s="105">
        <v>26</v>
      </c>
      <c r="CB28" s="104"/>
      <c r="CC28" s="539">
        <v>26</v>
      </c>
      <c r="CD28" s="539"/>
      <c r="CE28" s="539">
        <v>23</v>
      </c>
      <c r="CF28" s="539"/>
      <c r="CG28" s="539">
        <v>19</v>
      </c>
      <c r="CH28" s="539"/>
      <c r="CI28" s="539">
        <v>16</v>
      </c>
      <c r="CJ28" s="539"/>
      <c r="CK28" s="539">
        <v>12</v>
      </c>
      <c r="CL28" s="539"/>
      <c r="CM28" s="539">
        <v>8</v>
      </c>
      <c r="CN28" s="539"/>
      <c r="CO28" s="539">
        <v>4</v>
      </c>
      <c r="CP28" s="539"/>
      <c r="CR28" s="171"/>
      <c r="CS28" s="172"/>
      <c r="DC28" s="172"/>
      <c r="DO28" s="171"/>
      <c r="DP28" s="172"/>
      <c r="DZ28" s="172"/>
    </row>
    <row r="29" spans="2:130" ht="3" customHeight="1" x14ac:dyDescent="0.3"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3"/>
      <c r="T29" s="93"/>
      <c r="U29" s="93"/>
      <c r="V29" s="93"/>
      <c r="W29" s="93"/>
      <c r="X29" s="93"/>
      <c r="Y29" s="98"/>
      <c r="Z29" s="98"/>
      <c r="AA29" s="98"/>
      <c r="AB29" s="98"/>
      <c r="AC29" s="98"/>
      <c r="AD29" s="98"/>
      <c r="AE29" s="90"/>
      <c r="AG29" s="91"/>
      <c r="AH29" s="91"/>
      <c r="AI29" s="91"/>
      <c r="AJ29" s="91"/>
      <c r="AK29" s="90"/>
      <c r="AL29" s="90"/>
      <c r="AM29" s="90"/>
      <c r="AN29" s="90"/>
      <c r="AO29" s="90"/>
      <c r="AP29" s="90"/>
      <c r="AQ29" s="90"/>
      <c r="AR29" s="91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J29" s="106">
        <v>25</v>
      </c>
      <c r="BL29" s="499">
        <v>30.2</v>
      </c>
      <c r="BM29" s="499"/>
      <c r="BN29" s="499">
        <v>45.8</v>
      </c>
      <c r="BO29" s="499"/>
      <c r="BP29" s="499">
        <v>60.4</v>
      </c>
      <c r="BQ29" s="499"/>
      <c r="BR29" s="499">
        <v>79.5</v>
      </c>
      <c r="BS29" s="499"/>
      <c r="BT29" s="499">
        <v>100.7</v>
      </c>
      <c r="BU29" s="499"/>
      <c r="BV29" s="499">
        <v>128</v>
      </c>
      <c r="BW29" s="499"/>
      <c r="BX29" s="499">
        <v>151</v>
      </c>
      <c r="BY29" s="499"/>
      <c r="BZ29" s="104"/>
      <c r="CA29" s="106">
        <v>27</v>
      </c>
      <c r="CB29" s="104"/>
      <c r="CC29" s="539">
        <v>27</v>
      </c>
      <c r="CD29" s="539"/>
      <c r="CE29" s="539">
        <v>24</v>
      </c>
      <c r="CF29" s="539"/>
      <c r="CG29" s="539">
        <v>20</v>
      </c>
      <c r="CH29" s="539"/>
      <c r="CI29" s="539">
        <v>16</v>
      </c>
      <c r="CJ29" s="539"/>
      <c r="CK29" s="539">
        <v>12</v>
      </c>
      <c r="CL29" s="539"/>
      <c r="CM29" s="539">
        <v>8</v>
      </c>
      <c r="CN29" s="539"/>
      <c r="CO29" s="539">
        <v>4</v>
      </c>
      <c r="CP29" s="539"/>
      <c r="CR29" s="171"/>
      <c r="CS29" s="172"/>
      <c r="DC29" s="172"/>
      <c r="DO29" s="171"/>
      <c r="DP29" s="172"/>
      <c r="DZ29" s="172"/>
    </row>
    <row r="30" spans="2:130" ht="15" customHeight="1" x14ac:dyDescent="0.3">
      <c r="B30" s="493"/>
      <c r="C30" s="494"/>
      <c r="D30" s="494"/>
      <c r="E30" s="494"/>
      <c r="F30" s="494"/>
      <c r="G30" s="494"/>
      <c r="H30" s="494"/>
      <c r="I30" s="494"/>
      <c r="J30" s="494"/>
      <c r="K30" s="494"/>
      <c r="L30" s="494"/>
      <c r="M30" s="494"/>
      <c r="N30" s="494"/>
      <c r="O30" s="494"/>
      <c r="P30" s="494"/>
      <c r="Q30" s="494"/>
      <c r="R30" s="495"/>
      <c r="S30" s="496"/>
      <c r="T30" s="496"/>
      <c r="U30" s="496"/>
      <c r="V30" s="496"/>
      <c r="W30" s="496"/>
      <c r="X30" s="496"/>
      <c r="Y30" s="497"/>
      <c r="Z30" s="497"/>
      <c r="AA30" s="497"/>
      <c r="AB30" s="498">
        <f>IF(S30="",0,IF(S30=0,0,Y30*S30))</f>
        <v>0</v>
      </c>
      <c r="AC30" s="498"/>
      <c r="AD30" s="498"/>
      <c r="AE30" s="73"/>
      <c r="AF30" s="471" t="s">
        <v>604</v>
      </c>
      <c r="AG30" s="471"/>
      <c r="AH30" s="471"/>
      <c r="AI30" s="471"/>
      <c r="AJ30" s="471"/>
      <c r="AK30" s="471"/>
      <c r="AL30" s="178" t="s">
        <v>607</v>
      </c>
      <c r="AM30" s="5"/>
      <c r="AN30" s="472" t="s">
        <v>602</v>
      </c>
      <c r="AO30" s="472"/>
      <c r="AP30" s="472"/>
      <c r="AQ30" s="472"/>
      <c r="AR30" s="472"/>
      <c r="AS30" s="472"/>
      <c r="AT30" s="178" t="s">
        <v>609</v>
      </c>
      <c r="AU30" s="5"/>
      <c r="AV30" s="472" t="s">
        <v>601</v>
      </c>
      <c r="AW30" s="472"/>
      <c r="AX30" s="472"/>
      <c r="AY30" s="472"/>
      <c r="AZ30" s="472"/>
      <c r="BA30" s="472"/>
      <c r="BB30" s="178" t="s">
        <v>611</v>
      </c>
      <c r="BJ30" s="105">
        <v>26</v>
      </c>
      <c r="BL30" s="499">
        <v>32</v>
      </c>
      <c r="BM30" s="499"/>
      <c r="BN30" s="499">
        <v>48.5</v>
      </c>
      <c r="BO30" s="499"/>
      <c r="BP30" s="499">
        <v>64</v>
      </c>
      <c r="BQ30" s="499"/>
      <c r="BR30" s="499">
        <v>84.2</v>
      </c>
      <c r="BS30" s="499"/>
      <c r="BT30" s="499">
        <v>106.7</v>
      </c>
      <c r="BU30" s="499"/>
      <c r="BV30" s="499">
        <v>135.6</v>
      </c>
      <c r="BW30" s="499"/>
      <c r="BX30" s="499">
        <v>160</v>
      </c>
      <c r="BY30" s="499"/>
      <c r="BZ30" s="104"/>
      <c r="CA30" s="105">
        <v>28</v>
      </c>
      <c r="CB30" s="104"/>
      <c r="CC30" s="539">
        <v>28</v>
      </c>
      <c r="CD30" s="539"/>
      <c r="CE30" s="539">
        <v>25</v>
      </c>
      <c r="CF30" s="539"/>
      <c r="CG30" s="539">
        <v>21</v>
      </c>
      <c r="CH30" s="539"/>
      <c r="CI30" s="539">
        <v>17</v>
      </c>
      <c r="CJ30" s="539"/>
      <c r="CK30" s="539">
        <v>13</v>
      </c>
      <c r="CL30" s="539"/>
      <c r="CM30" s="539">
        <v>8</v>
      </c>
      <c r="CN30" s="539"/>
      <c r="CO30" s="539">
        <v>4</v>
      </c>
      <c r="CP30" s="539"/>
      <c r="CR30" s="171"/>
      <c r="CS30" s="172"/>
      <c r="DC30" s="172"/>
      <c r="DO30" s="171"/>
      <c r="DP30" s="172"/>
      <c r="DZ30" s="172"/>
    </row>
    <row r="31" spans="2:130" ht="3" customHeight="1" x14ac:dyDescent="0.3"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3"/>
      <c r="T31" s="93"/>
      <c r="U31" s="93"/>
      <c r="V31" s="93"/>
      <c r="W31" s="93"/>
      <c r="X31" s="93"/>
      <c r="Y31" s="98"/>
      <c r="Z31" s="98"/>
      <c r="AA31" s="98"/>
      <c r="AB31" s="98"/>
      <c r="AC31" s="98"/>
      <c r="AD31" s="98"/>
      <c r="AE31" s="90"/>
      <c r="AG31" s="91"/>
      <c r="AH31" s="91"/>
      <c r="AI31" s="91"/>
      <c r="AJ31" s="91"/>
      <c r="AK31" s="90"/>
      <c r="AL31" s="90"/>
      <c r="AM31" s="90"/>
      <c r="AN31" s="90"/>
      <c r="AO31" s="90"/>
      <c r="AP31" s="90"/>
      <c r="AQ31" s="91"/>
      <c r="AR31" s="90"/>
      <c r="AT31" s="90"/>
      <c r="AU31" s="90"/>
      <c r="AV31" s="90"/>
      <c r="AW31" s="90"/>
      <c r="AX31" s="90"/>
      <c r="AY31" s="90"/>
      <c r="AZ31" s="90"/>
      <c r="BA31" s="90"/>
      <c r="BB31" s="90"/>
      <c r="BJ31" s="106">
        <v>27</v>
      </c>
      <c r="BL31" s="499">
        <v>34</v>
      </c>
      <c r="BM31" s="499"/>
      <c r="BN31" s="499">
        <v>51.5</v>
      </c>
      <c r="BO31" s="499"/>
      <c r="BP31" s="499">
        <v>68</v>
      </c>
      <c r="BQ31" s="499"/>
      <c r="BR31" s="499">
        <v>89.5</v>
      </c>
      <c r="BS31" s="499"/>
      <c r="BT31" s="499">
        <v>113.3</v>
      </c>
      <c r="BU31" s="499"/>
      <c r="BV31" s="499">
        <v>144.1</v>
      </c>
      <c r="BW31" s="499"/>
      <c r="BX31" s="499">
        <v>170</v>
      </c>
      <c r="BY31" s="499"/>
      <c r="BZ31" s="104"/>
      <c r="CA31" s="106">
        <v>29</v>
      </c>
      <c r="CB31" s="104"/>
      <c r="CC31" s="539">
        <v>29</v>
      </c>
      <c r="CD31" s="539"/>
      <c r="CE31" s="539">
        <v>26</v>
      </c>
      <c r="CF31" s="539"/>
      <c r="CG31" s="539">
        <v>22</v>
      </c>
      <c r="CH31" s="539"/>
      <c r="CI31" s="539">
        <v>17</v>
      </c>
      <c r="CJ31" s="539"/>
      <c r="CK31" s="539">
        <v>13</v>
      </c>
      <c r="CL31" s="539"/>
      <c r="CM31" s="539">
        <v>9</v>
      </c>
      <c r="CN31" s="539"/>
      <c r="CO31" s="539">
        <v>4</v>
      </c>
      <c r="CP31" s="539"/>
      <c r="CR31" s="171"/>
      <c r="CS31" s="172"/>
      <c r="DC31" s="172"/>
      <c r="DO31" s="171"/>
      <c r="DP31" s="172"/>
      <c r="DZ31" s="172"/>
    </row>
    <row r="32" spans="2:130" ht="15" customHeight="1" x14ac:dyDescent="0.3">
      <c r="B32" s="493"/>
      <c r="C32" s="494"/>
      <c r="D32" s="494"/>
      <c r="E32" s="494"/>
      <c r="F32" s="494"/>
      <c r="G32" s="494"/>
      <c r="H32" s="494"/>
      <c r="I32" s="494"/>
      <c r="J32" s="494"/>
      <c r="K32" s="494"/>
      <c r="L32" s="494"/>
      <c r="M32" s="494"/>
      <c r="N32" s="494"/>
      <c r="O32" s="494"/>
      <c r="P32" s="494"/>
      <c r="Q32" s="494"/>
      <c r="R32" s="495"/>
      <c r="S32" s="496"/>
      <c r="T32" s="496"/>
      <c r="U32" s="496"/>
      <c r="V32" s="496"/>
      <c r="W32" s="496"/>
      <c r="X32" s="496"/>
      <c r="Y32" s="497"/>
      <c r="Z32" s="497"/>
      <c r="AA32" s="497"/>
      <c r="AB32" s="498">
        <f>IF(S32="",0,IF(S32=0,0,Y32*S32))</f>
        <v>0</v>
      </c>
      <c r="AC32" s="498"/>
      <c r="AD32" s="498"/>
      <c r="AE32" s="73"/>
      <c r="AF32" s="471" t="s">
        <v>605</v>
      </c>
      <c r="AG32" s="471"/>
      <c r="AH32" s="471"/>
      <c r="AI32" s="471"/>
      <c r="AJ32" s="471"/>
      <c r="AK32" s="471"/>
      <c r="AL32" s="178" t="s">
        <v>608</v>
      </c>
      <c r="AM32" s="173"/>
      <c r="AN32" s="471" t="s">
        <v>606</v>
      </c>
      <c r="AO32" s="471"/>
      <c r="AP32" s="471"/>
      <c r="AQ32" s="471"/>
      <c r="AR32" s="471"/>
      <c r="AS32" s="471"/>
      <c r="AT32" s="178" t="s">
        <v>610</v>
      </c>
      <c r="AV32" s="472" t="s">
        <v>603</v>
      </c>
      <c r="AW32" s="472"/>
      <c r="AX32" s="472"/>
      <c r="AY32" s="472"/>
      <c r="AZ32" s="472"/>
      <c r="BA32" s="472"/>
      <c r="BB32" s="178" t="s">
        <v>612</v>
      </c>
      <c r="BJ32" s="105">
        <v>28</v>
      </c>
      <c r="BL32" s="499">
        <v>36</v>
      </c>
      <c r="BM32" s="499"/>
      <c r="BN32" s="499">
        <v>54.5</v>
      </c>
      <c r="BO32" s="499"/>
      <c r="BP32" s="499">
        <v>72</v>
      </c>
      <c r="BQ32" s="499"/>
      <c r="BR32" s="499">
        <v>94.7</v>
      </c>
      <c r="BS32" s="499"/>
      <c r="BT32" s="499">
        <v>120</v>
      </c>
      <c r="BU32" s="499"/>
      <c r="BV32" s="499">
        <v>152.5</v>
      </c>
      <c r="BW32" s="499"/>
      <c r="BX32" s="499">
        <v>180</v>
      </c>
      <c r="BY32" s="499"/>
      <c r="BZ32" s="104"/>
      <c r="CA32" s="105">
        <v>30</v>
      </c>
      <c r="CB32" s="104"/>
      <c r="CC32" s="539">
        <v>30</v>
      </c>
      <c r="CD32" s="539"/>
      <c r="CE32" s="539">
        <v>27</v>
      </c>
      <c r="CF32" s="539"/>
      <c r="CG32" s="539">
        <v>22</v>
      </c>
      <c r="CH32" s="539"/>
      <c r="CI32" s="539">
        <v>18</v>
      </c>
      <c r="CJ32" s="539"/>
      <c r="CK32" s="539">
        <v>13</v>
      </c>
      <c r="CL32" s="539"/>
      <c r="CM32" s="539">
        <v>9</v>
      </c>
      <c r="CN32" s="539"/>
      <c r="CO32" s="539">
        <v>4</v>
      </c>
      <c r="CP32" s="539"/>
      <c r="CR32" s="171"/>
      <c r="CS32" s="172"/>
      <c r="DC32" s="172"/>
      <c r="DO32" s="171"/>
      <c r="DP32" s="172"/>
      <c r="DZ32" s="172"/>
    </row>
    <row r="33" spans="2:130" ht="3" customHeight="1" x14ac:dyDescent="0.3"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2"/>
      <c r="T33" s="92"/>
      <c r="U33" s="92"/>
      <c r="V33" s="92"/>
      <c r="W33" s="92"/>
      <c r="X33" s="92"/>
      <c r="Y33" s="97"/>
      <c r="Z33" s="97"/>
      <c r="AA33" s="97"/>
      <c r="AB33" s="97"/>
      <c r="AC33" s="97"/>
      <c r="AD33" s="97"/>
      <c r="AE33" s="90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79"/>
      <c r="BJ33" s="106">
        <v>29</v>
      </c>
      <c r="BL33" s="499">
        <v>38</v>
      </c>
      <c r="BM33" s="499"/>
      <c r="BN33" s="499">
        <v>57.6</v>
      </c>
      <c r="BO33" s="499"/>
      <c r="BP33" s="499">
        <v>76</v>
      </c>
      <c r="BQ33" s="499"/>
      <c r="BR33" s="499">
        <v>100</v>
      </c>
      <c r="BS33" s="499"/>
      <c r="BT33" s="499">
        <v>126.7</v>
      </c>
      <c r="BU33" s="499"/>
      <c r="BV33" s="499">
        <v>161</v>
      </c>
      <c r="BW33" s="499"/>
      <c r="BX33" s="499">
        <v>190</v>
      </c>
      <c r="BY33" s="499"/>
      <c r="BZ33" s="104"/>
      <c r="CA33" s="106">
        <v>31</v>
      </c>
      <c r="CB33" s="104"/>
      <c r="CC33" s="539">
        <v>31</v>
      </c>
      <c r="CD33" s="539"/>
      <c r="CE33" s="539">
        <v>28</v>
      </c>
      <c r="CF33" s="539"/>
      <c r="CG33" s="539">
        <v>23</v>
      </c>
      <c r="CH33" s="539"/>
      <c r="CI33" s="539">
        <v>19</v>
      </c>
      <c r="CJ33" s="539"/>
      <c r="CK33" s="539">
        <v>14</v>
      </c>
      <c r="CL33" s="539"/>
      <c r="CM33" s="539">
        <v>9</v>
      </c>
      <c r="CN33" s="539"/>
      <c r="CO33" s="539">
        <v>5</v>
      </c>
      <c r="CP33" s="539"/>
      <c r="CR33" s="171"/>
      <c r="CS33" s="172"/>
      <c r="DC33" s="172"/>
      <c r="DO33" s="171"/>
      <c r="DP33" s="172"/>
      <c r="DZ33" s="172"/>
    </row>
    <row r="34" spans="2:130" ht="15" customHeight="1" x14ac:dyDescent="0.3">
      <c r="B34" s="493"/>
      <c r="C34" s="494"/>
      <c r="D34" s="494"/>
      <c r="E34" s="494"/>
      <c r="F34" s="494"/>
      <c r="G34" s="494"/>
      <c r="H34" s="494"/>
      <c r="I34" s="494"/>
      <c r="J34" s="494"/>
      <c r="K34" s="494"/>
      <c r="L34" s="494"/>
      <c r="M34" s="494"/>
      <c r="N34" s="494"/>
      <c r="O34" s="494"/>
      <c r="P34" s="494"/>
      <c r="Q34" s="494"/>
      <c r="R34" s="495"/>
      <c r="S34" s="496"/>
      <c r="T34" s="496"/>
      <c r="U34" s="496"/>
      <c r="V34" s="496"/>
      <c r="W34" s="496"/>
      <c r="X34" s="496"/>
      <c r="Y34" s="497"/>
      <c r="Z34" s="497"/>
      <c r="AA34" s="497"/>
      <c r="AB34" s="498">
        <f>IF(S34="",0,IF(S34=0,0,Y34*S34))</f>
        <v>0</v>
      </c>
      <c r="AC34" s="498"/>
      <c r="AD34" s="498"/>
      <c r="AE34" s="73"/>
      <c r="AF34" s="179"/>
      <c r="AG34" s="179"/>
      <c r="AH34" s="179"/>
      <c r="AI34" s="179"/>
      <c r="AJ34" s="179"/>
      <c r="AK34" s="179"/>
      <c r="AL34" s="179"/>
      <c r="AM34" s="179"/>
      <c r="AN34" s="179"/>
      <c r="AO34" s="179"/>
      <c r="AP34" s="179"/>
      <c r="AQ34" s="179"/>
      <c r="AR34" s="179"/>
      <c r="AS34" s="179"/>
      <c r="AT34" s="179"/>
      <c r="AU34" s="179"/>
      <c r="AV34" s="179"/>
      <c r="AW34" s="179"/>
      <c r="AX34" s="179"/>
      <c r="AY34" s="179"/>
      <c r="AZ34" s="179"/>
      <c r="BA34" s="179"/>
      <c r="BB34" s="179"/>
      <c r="BJ34" s="105">
        <v>30</v>
      </c>
      <c r="BL34" s="499">
        <v>40</v>
      </c>
      <c r="BM34" s="499"/>
      <c r="BN34" s="499">
        <v>60.6</v>
      </c>
      <c r="BO34" s="499"/>
      <c r="BP34" s="499">
        <v>80</v>
      </c>
      <c r="BQ34" s="499"/>
      <c r="BR34" s="499">
        <v>105.3</v>
      </c>
      <c r="BS34" s="499"/>
      <c r="BT34" s="499">
        <v>133.30000000000001</v>
      </c>
      <c r="BU34" s="499"/>
      <c r="BV34" s="499">
        <v>169.5</v>
      </c>
      <c r="BW34" s="499"/>
      <c r="BX34" s="499">
        <v>200</v>
      </c>
      <c r="BY34" s="499"/>
      <c r="BZ34" s="104"/>
      <c r="CA34" s="105">
        <v>32</v>
      </c>
      <c r="CB34" s="104"/>
      <c r="CC34" s="539">
        <v>32</v>
      </c>
      <c r="CD34" s="539"/>
      <c r="CE34" s="539">
        <v>29</v>
      </c>
      <c r="CF34" s="539"/>
      <c r="CG34" s="539">
        <v>24</v>
      </c>
      <c r="CH34" s="539"/>
      <c r="CI34" s="539">
        <v>19</v>
      </c>
      <c r="CJ34" s="539"/>
      <c r="CK34" s="539">
        <v>14</v>
      </c>
      <c r="CL34" s="539"/>
      <c r="CM34" s="539">
        <v>10</v>
      </c>
      <c r="CN34" s="539"/>
      <c r="CO34" s="539">
        <v>5</v>
      </c>
      <c r="CP34" s="539"/>
      <c r="CR34" s="171"/>
      <c r="CS34" s="172"/>
      <c r="DC34" s="172"/>
      <c r="DO34" s="171"/>
      <c r="DP34" s="172"/>
      <c r="DZ34" s="172"/>
    </row>
    <row r="35" spans="2:130" ht="3" customHeight="1" x14ac:dyDescent="0.3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3"/>
      <c r="T35" s="93"/>
      <c r="U35" s="93"/>
      <c r="V35" s="93"/>
      <c r="W35" s="93"/>
      <c r="X35" s="93"/>
      <c r="Y35" s="98"/>
      <c r="Z35" s="98"/>
      <c r="AA35" s="98"/>
      <c r="AB35" s="98"/>
      <c r="AC35" s="98"/>
      <c r="AD35" s="98"/>
      <c r="AE35" s="90"/>
      <c r="AF35" s="90"/>
      <c r="AG35" s="91"/>
      <c r="AH35" s="91"/>
      <c r="AI35" s="91"/>
      <c r="AJ35" s="91"/>
      <c r="AK35" s="90"/>
      <c r="AL35" s="90"/>
      <c r="AM35" s="90"/>
      <c r="AN35" s="90"/>
      <c r="AO35" s="90"/>
      <c r="AP35" s="90"/>
      <c r="AQ35" s="90"/>
      <c r="AR35" s="91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J35" s="106">
        <v>31</v>
      </c>
      <c r="BL35" s="499">
        <v>42.4</v>
      </c>
      <c r="BM35" s="499"/>
      <c r="BN35" s="499">
        <v>64.2</v>
      </c>
      <c r="BO35" s="499"/>
      <c r="BP35" s="499">
        <v>84.8</v>
      </c>
      <c r="BQ35" s="499"/>
      <c r="BR35" s="499">
        <v>111.6</v>
      </c>
      <c r="BS35" s="499"/>
      <c r="BT35" s="499">
        <v>141.30000000000001</v>
      </c>
      <c r="BU35" s="499"/>
      <c r="BV35" s="499">
        <v>179.7</v>
      </c>
      <c r="BW35" s="499"/>
      <c r="BX35" s="499">
        <v>212</v>
      </c>
      <c r="BY35" s="499"/>
      <c r="BZ35" s="104"/>
      <c r="CA35" s="106">
        <v>33</v>
      </c>
      <c r="CB35" s="104"/>
      <c r="CC35" s="539">
        <v>33</v>
      </c>
      <c r="CD35" s="539"/>
      <c r="CE35" s="539">
        <v>30</v>
      </c>
      <c r="CF35" s="539"/>
      <c r="CG35" s="539">
        <v>25</v>
      </c>
      <c r="CH35" s="539"/>
      <c r="CI35" s="539">
        <v>20</v>
      </c>
      <c r="CJ35" s="539"/>
      <c r="CK35" s="539">
        <v>15</v>
      </c>
      <c r="CL35" s="539"/>
      <c r="CM35" s="539">
        <v>10</v>
      </c>
      <c r="CN35" s="539"/>
      <c r="CO35" s="539">
        <v>5</v>
      </c>
      <c r="CP35" s="539"/>
      <c r="CR35" s="171"/>
      <c r="CS35" s="172"/>
      <c r="DC35" s="172"/>
      <c r="DO35" s="171"/>
      <c r="DP35" s="172"/>
      <c r="DZ35" s="172"/>
    </row>
    <row r="36" spans="2:130" ht="15" customHeight="1" x14ac:dyDescent="0.3">
      <c r="B36" s="493"/>
      <c r="C36" s="494"/>
      <c r="D36" s="494"/>
      <c r="E36" s="494"/>
      <c r="F36" s="494"/>
      <c r="G36" s="494"/>
      <c r="H36" s="494"/>
      <c r="I36" s="494"/>
      <c r="J36" s="494"/>
      <c r="K36" s="494"/>
      <c r="L36" s="494"/>
      <c r="M36" s="494"/>
      <c r="N36" s="494"/>
      <c r="O36" s="494"/>
      <c r="P36" s="494"/>
      <c r="Q36" s="494"/>
      <c r="R36" s="495"/>
      <c r="S36" s="496"/>
      <c r="T36" s="496"/>
      <c r="U36" s="496"/>
      <c r="V36" s="496"/>
      <c r="W36" s="496"/>
      <c r="X36" s="496"/>
      <c r="Y36" s="497"/>
      <c r="Z36" s="497"/>
      <c r="AA36" s="497"/>
      <c r="AB36" s="498">
        <f>IF(S36="",0,IF(S36=0,0,Y36*S36))</f>
        <v>0</v>
      </c>
      <c r="AC36" s="498"/>
      <c r="AD36" s="498"/>
      <c r="AE36" s="73"/>
      <c r="AF36" s="175"/>
      <c r="AG36" s="175"/>
      <c r="AH36" s="175"/>
      <c r="AI36" s="175"/>
      <c r="AJ36" s="175"/>
      <c r="AK36" s="175"/>
      <c r="AL36" s="176"/>
      <c r="AM36" s="18"/>
      <c r="AN36" s="23"/>
      <c r="AO36" s="23"/>
      <c r="AP36" s="23"/>
      <c r="AQ36" s="23"/>
      <c r="AR36" s="23"/>
      <c r="AS36" s="23"/>
      <c r="AT36" s="176"/>
      <c r="AU36" s="18"/>
      <c r="AV36" s="23"/>
      <c r="AW36" s="23"/>
      <c r="AX36" s="23"/>
      <c r="AY36" s="23"/>
      <c r="AZ36" s="23"/>
      <c r="BA36" s="23"/>
      <c r="BB36" s="176"/>
      <c r="BJ36" s="105">
        <v>32</v>
      </c>
      <c r="BL36" s="499">
        <v>44.8</v>
      </c>
      <c r="BM36" s="499"/>
      <c r="BN36" s="499">
        <v>67.900000000000006</v>
      </c>
      <c r="BO36" s="499"/>
      <c r="BP36" s="499">
        <v>89.6</v>
      </c>
      <c r="BQ36" s="499"/>
      <c r="BR36" s="499">
        <v>117.9</v>
      </c>
      <c r="BS36" s="499"/>
      <c r="BT36" s="499">
        <v>149.30000000000001</v>
      </c>
      <c r="BU36" s="499"/>
      <c r="BV36" s="499">
        <v>189.8</v>
      </c>
      <c r="BW36" s="499"/>
      <c r="BX36" s="499">
        <v>224</v>
      </c>
      <c r="BY36" s="499"/>
      <c r="BZ36" s="104"/>
      <c r="CA36" s="105">
        <v>34</v>
      </c>
      <c r="CB36" s="104"/>
      <c r="CC36" s="539">
        <v>34</v>
      </c>
      <c r="CD36" s="539"/>
      <c r="CE36" s="539">
        <v>31</v>
      </c>
      <c r="CF36" s="539"/>
      <c r="CG36" s="539">
        <v>25</v>
      </c>
      <c r="CH36" s="539"/>
      <c r="CI36" s="539">
        <v>20</v>
      </c>
      <c r="CJ36" s="539"/>
      <c r="CK36" s="539">
        <v>15</v>
      </c>
      <c r="CL36" s="539"/>
      <c r="CM36" s="539">
        <v>10</v>
      </c>
      <c r="CN36" s="539"/>
      <c r="CO36" s="539">
        <v>5</v>
      </c>
      <c r="CP36" s="539"/>
      <c r="CR36" s="171"/>
      <c r="CS36" s="172"/>
      <c r="DC36" s="172"/>
      <c r="DO36" s="171"/>
      <c r="DP36" s="172"/>
      <c r="DZ36" s="172"/>
    </row>
    <row r="37" spans="2:130" ht="3" customHeight="1" x14ac:dyDescent="0.3"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93"/>
      <c r="T37" s="93"/>
      <c r="U37" s="93"/>
      <c r="V37" s="93"/>
      <c r="W37" s="93"/>
      <c r="X37" s="93"/>
      <c r="Y37" s="98"/>
      <c r="Z37" s="98"/>
      <c r="AA37" s="98"/>
      <c r="AB37" s="98"/>
      <c r="AC37" s="98"/>
      <c r="AD37" s="98"/>
      <c r="AE37" s="90"/>
      <c r="AF37" s="90"/>
      <c r="AG37" s="91"/>
      <c r="AH37" s="91"/>
      <c r="AI37" s="91"/>
      <c r="AJ37" s="91"/>
      <c r="AK37" s="90"/>
      <c r="AL37" s="90"/>
      <c r="AM37" s="90"/>
      <c r="AN37" s="90"/>
      <c r="AO37" s="90"/>
      <c r="AP37" s="90"/>
      <c r="AQ37" s="91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J37" s="106">
        <v>33</v>
      </c>
      <c r="BL37" s="499">
        <v>47.2</v>
      </c>
      <c r="BM37" s="499"/>
      <c r="BN37" s="499">
        <v>71.5</v>
      </c>
      <c r="BO37" s="499"/>
      <c r="BP37" s="499">
        <v>94.4</v>
      </c>
      <c r="BQ37" s="499"/>
      <c r="BR37" s="499">
        <v>124.2</v>
      </c>
      <c r="BS37" s="499"/>
      <c r="BT37" s="499">
        <v>157.30000000000001</v>
      </c>
      <c r="BU37" s="499"/>
      <c r="BV37" s="499">
        <v>200</v>
      </c>
      <c r="BW37" s="499"/>
      <c r="BX37" s="499">
        <v>236</v>
      </c>
      <c r="BY37" s="499"/>
      <c r="BZ37" s="104"/>
      <c r="CA37" s="106">
        <v>35</v>
      </c>
      <c r="CB37" s="104"/>
      <c r="CC37" s="539">
        <v>35</v>
      </c>
      <c r="CD37" s="539"/>
      <c r="CE37" s="539">
        <v>31</v>
      </c>
      <c r="CF37" s="539"/>
      <c r="CG37" s="539">
        <v>26</v>
      </c>
      <c r="CH37" s="539"/>
      <c r="CI37" s="539">
        <v>21</v>
      </c>
      <c r="CJ37" s="539"/>
      <c r="CK37" s="539">
        <v>16</v>
      </c>
      <c r="CL37" s="539"/>
      <c r="CM37" s="539">
        <v>10</v>
      </c>
      <c r="CN37" s="539"/>
      <c r="CO37" s="539">
        <v>5</v>
      </c>
      <c r="CP37" s="539"/>
      <c r="CR37" s="171"/>
      <c r="CS37" s="172"/>
      <c r="DC37" s="172"/>
      <c r="DO37" s="171"/>
      <c r="DP37" s="172"/>
      <c r="DZ37" s="172"/>
    </row>
    <row r="38" spans="2:130" ht="15" customHeight="1" x14ac:dyDescent="0.3">
      <c r="B38" s="493"/>
      <c r="C38" s="494"/>
      <c r="D38" s="494"/>
      <c r="E38" s="494"/>
      <c r="F38" s="494"/>
      <c r="G38" s="494"/>
      <c r="H38" s="494"/>
      <c r="I38" s="494"/>
      <c r="J38" s="494"/>
      <c r="K38" s="494"/>
      <c r="L38" s="494"/>
      <c r="M38" s="494"/>
      <c r="N38" s="494"/>
      <c r="O38" s="494"/>
      <c r="P38" s="494"/>
      <c r="Q38" s="494"/>
      <c r="R38" s="495"/>
      <c r="S38" s="496"/>
      <c r="T38" s="496"/>
      <c r="U38" s="496"/>
      <c r="V38" s="496"/>
      <c r="W38" s="496"/>
      <c r="X38" s="496"/>
      <c r="Y38" s="497"/>
      <c r="Z38" s="497"/>
      <c r="AA38" s="497"/>
      <c r="AB38" s="498">
        <f>IF(S38="",0,IF(S38=0,0,Y38*S38))</f>
        <v>0</v>
      </c>
      <c r="AC38" s="498"/>
      <c r="AD38" s="498"/>
      <c r="AE38" s="73"/>
      <c r="AF38" s="175"/>
      <c r="AG38" s="175"/>
      <c r="AH38" s="175"/>
      <c r="AI38" s="175"/>
      <c r="AJ38" s="175"/>
      <c r="AK38" s="175"/>
      <c r="AL38" s="176"/>
      <c r="AM38" s="173"/>
      <c r="AN38" s="175"/>
      <c r="AO38" s="175"/>
      <c r="AP38" s="175"/>
      <c r="AQ38" s="175"/>
      <c r="AR38" s="175"/>
      <c r="AS38" s="175"/>
      <c r="AT38" s="176"/>
      <c r="AU38" s="90"/>
      <c r="AV38" s="23"/>
      <c r="AW38" s="23"/>
      <c r="AX38" s="23"/>
      <c r="AY38" s="23"/>
      <c r="AZ38" s="23"/>
      <c r="BA38" s="23"/>
      <c r="BB38" s="176"/>
      <c r="BJ38" s="105">
        <v>34</v>
      </c>
      <c r="BL38" s="499">
        <v>49.6</v>
      </c>
      <c r="BM38" s="499"/>
      <c r="BN38" s="499">
        <v>75.2</v>
      </c>
      <c r="BO38" s="499"/>
      <c r="BP38" s="499">
        <v>99.2</v>
      </c>
      <c r="BQ38" s="499"/>
      <c r="BR38" s="499">
        <v>130.5</v>
      </c>
      <c r="BS38" s="499"/>
      <c r="BT38" s="499">
        <v>165.3</v>
      </c>
      <c r="BU38" s="499"/>
      <c r="BV38" s="499">
        <v>210.2</v>
      </c>
      <c r="BW38" s="499"/>
      <c r="BX38" s="499">
        <v>248</v>
      </c>
      <c r="BY38" s="499"/>
      <c r="BZ38" s="104"/>
      <c r="CA38" s="105">
        <v>36</v>
      </c>
      <c r="CB38" s="104"/>
      <c r="CC38" s="539">
        <v>36</v>
      </c>
      <c r="CD38" s="539"/>
      <c r="CE38" s="539">
        <v>32</v>
      </c>
      <c r="CF38" s="539"/>
      <c r="CG38" s="539">
        <v>27</v>
      </c>
      <c r="CH38" s="539"/>
      <c r="CI38" s="539">
        <v>22</v>
      </c>
      <c r="CJ38" s="539"/>
      <c r="CK38" s="539">
        <v>16</v>
      </c>
      <c r="CL38" s="539"/>
      <c r="CM38" s="539">
        <v>11</v>
      </c>
      <c r="CN38" s="539"/>
      <c r="CO38" s="539">
        <v>5</v>
      </c>
      <c r="CP38" s="539"/>
      <c r="CR38" s="171"/>
      <c r="CS38" s="172"/>
      <c r="DC38" s="172"/>
      <c r="DO38" s="171"/>
      <c r="DP38" s="172"/>
      <c r="DZ38" s="172"/>
    </row>
    <row r="39" spans="2:130" ht="3" customHeight="1" x14ac:dyDescent="0.3"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3"/>
      <c r="T39" s="93"/>
      <c r="U39" s="93"/>
      <c r="V39" s="93"/>
      <c r="W39" s="93"/>
      <c r="X39" s="93"/>
      <c r="Y39" s="98"/>
      <c r="Z39" s="98"/>
      <c r="AA39" s="98"/>
      <c r="AB39" s="98"/>
      <c r="AC39" s="98"/>
      <c r="AD39" s="98"/>
      <c r="AE39" s="90"/>
      <c r="AF39" s="90"/>
      <c r="AG39" s="90"/>
      <c r="AH39" s="91"/>
      <c r="AI39" s="91"/>
      <c r="AJ39" s="91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J39" s="106">
        <v>35</v>
      </c>
      <c r="BL39" s="499">
        <v>52</v>
      </c>
      <c r="BM39" s="499"/>
      <c r="BN39" s="499">
        <v>78.8</v>
      </c>
      <c r="BO39" s="499"/>
      <c r="BP39" s="499">
        <v>104</v>
      </c>
      <c r="BQ39" s="499"/>
      <c r="BR39" s="499">
        <v>136.80000000000001</v>
      </c>
      <c r="BS39" s="499"/>
      <c r="BT39" s="499">
        <v>173.3</v>
      </c>
      <c r="BU39" s="499"/>
      <c r="BV39" s="499">
        <v>220.3</v>
      </c>
      <c r="BW39" s="499"/>
      <c r="BX39" s="499">
        <v>260</v>
      </c>
      <c r="BY39" s="499"/>
      <c r="BZ39" s="104"/>
      <c r="CA39" s="106">
        <v>37</v>
      </c>
      <c r="CB39" s="104"/>
      <c r="CC39" s="539">
        <v>37</v>
      </c>
      <c r="CD39" s="539"/>
      <c r="CE39" s="539">
        <v>33</v>
      </c>
      <c r="CF39" s="539"/>
      <c r="CG39" s="539">
        <v>28</v>
      </c>
      <c r="CH39" s="539"/>
      <c r="CI39" s="539">
        <v>22</v>
      </c>
      <c r="CJ39" s="539"/>
      <c r="CK39" s="539">
        <v>17</v>
      </c>
      <c r="CL39" s="539"/>
      <c r="CM39" s="539">
        <v>11</v>
      </c>
      <c r="CN39" s="539"/>
      <c r="CO39" s="539">
        <v>6</v>
      </c>
      <c r="CP39" s="539"/>
      <c r="CR39" s="171"/>
      <c r="CS39" s="172"/>
      <c r="DC39" s="172"/>
      <c r="DO39" s="171"/>
      <c r="DP39" s="172"/>
      <c r="DZ39" s="172"/>
    </row>
    <row r="40" spans="2:130" ht="15" customHeight="1" x14ac:dyDescent="0.3">
      <c r="B40" s="493"/>
      <c r="C40" s="494"/>
      <c r="D40" s="494"/>
      <c r="E40" s="494"/>
      <c r="F40" s="494"/>
      <c r="G40" s="494"/>
      <c r="H40" s="494"/>
      <c r="I40" s="494"/>
      <c r="J40" s="494"/>
      <c r="K40" s="494"/>
      <c r="L40" s="494"/>
      <c r="M40" s="494"/>
      <c r="N40" s="494"/>
      <c r="O40" s="494"/>
      <c r="P40" s="494"/>
      <c r="Q40" s="494"/>
      <c r="R40" s="495"/>
      <c r="S40" s="496"/>
      <c r="T40" s="496"/>
      <c r="U40" s="496"/>
      <c r="V40" s="496"/>
      <c r="W40" s="496"/>
      <c r="X40" s="496"/>
      <c r="Y40" s="497"/>
      <c r="Z40" s="497"/>
      <c r="AA40" s="497"/>
      <c r="AB40" s="498">
        <f>IF(S40="",0,IF(S40=0,0,Y40*S40))</f>
        <v>0</v>
      </c>
      <c r="AC40" s="498"/>
      <c r="AD40" s="498"/>
      <c r="AE40" s="73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J40" s="105">
        <v>36</v>
      </c>
      <c r="BL40" s="499">
        <v>55</v>
      </c>
      <c r="BM40" s="499"/>
      <c r="BN40" s="499">
        <v>83.3</v>
      </c>
      <c r="BO40" s="499"/>
      <c r="BP40" s="499">
        <v>110</v>
      </c>
      <c r="BQ40" s="499"/>
      <c r="BR40" s="499">
        <v>144.69999999999999</v>
      </c>
      <c r="BS40" s="499"/>
      <c r="BT40" s="499">
        <v>183.3</v>
      </c>
      <c r="BU40" s="499"/>
      <c r="BV40" s="499">
        <v>233.1</v>
      </c>
      <c r="BW40" s="499"/>
      <c r="BX40" s="499">
        <v>275</v>
      </c>
      <c r="BY40" s="499"/>
      <c r="BZ40" s="104"/>
      <c r="CA40" s="105">
        <v>38</v>
      </c>
      <c r="CB40" s="104"/>
      <c r="CC40" s="539">
        <v>38</v>
      </c>
      <c r="CD40" s="539"/>
      <c r="CE40" s="539">
        <v>34</v>
      </c>
      <c r="CF40" s="539"/>
      <c r="CG40" s="539">
        <v>28</v>
      </c>
      <c r="CH40" s="539"/>
      <c r="CI40" s="539">
        <v>23</v>
      </c>
      <c r="CJ40" s="539"/>
      <c r="CK40" s="539">
        <v>17</v>
      </c>
      <c r="CL40" s="539"/>
      <c r="CM40" s="539">
        <v>11</v>
      </c>
      <c r="CN40" s="539"/>
      <c r="CO40" s="539">
        <v>6</v>
      </c>
      <c r="CP40" s="539"/>
      <c r="CR40" s="171"/>
      <c r="CS40" s="172"/>
      <c r="DC40" s="172"/>
      <c r="DO40" s="171"/>
      <c r="DP40" s="172"/>
      <c r="DZ40" s="172"/>
    </row>
    <row r="41" spans="2:130" ht="3" customHeight="1" x14ac:dyDescent="0.3"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3"/>
      <c r="T41" s="93"/>
      <c r="U41" s="93"/>
      <c r="V41" s="93"/>
      <c r="W41" s="93"/>
      <c r="X41" s="93"/>
      <c r="Y41" s="98"/>
      <c r="Z41" s="98"/>
      <c r="AA41" s="98"/>
      <c r="AB41" s="98"/>
      <c r="AC41" s="98"/>
      <c r="AD41" s="98"/>
      <c r="AE41" s="90"/>
      <c r="AF41" s="90"/>
      <c r="AG41" s="90"/>
      <c r="AH41" s="91"/>
      <c r="AI41" s="91"/>
      <c r="AJ41" s="91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J41" s="106">
        <v>37</v>
      </c>
      <c r="BL41" s="499">
        <v>58</v>
      </c>
      <c r="BM41" s="499"/>
      <c r="BN41" s="499">
        <v>87.9</v>
      </c>
      <c r="BO41" s="499"/>
      <c r="BP41" s="499">
        <v>116</v>
      </c>
      <c r="BQ41" s="499"/>
      <c r="BR41" s="499">
        <v>152.6</v>
      </c>
      <c r="BS41" s="499"/>
      <c r="BT41" s="499">
        <v>193.3</v>
      </c>
      <c r="BU41" s="499"/>
      <c r="BV41" s="499">
        <v>245.8</v>
      </c>
      <c r="BW41" s="499"/>
      <c r="BX41" s="499">
        <v>290</v>
      </c>
      <c r="BY41" s="499"/>
      <c r="CR41" s="171"/>
      <c r="CS41" s="172"/>
      <c r="DC41" s="172"/>
      <c r="DO41" s="171"/>
      <c r="DP41" s="172"/>
      <c r="DZ41" s="172"/>
    </row>
    <row r="42" spans="2:130" ht="15" customHeight="1" x14ac:dyDescent="0.3">
      <c r="B42" s="493"/>
      <c r="C42" s="494"/>
      <c r="D42" s="494"/>
      <c r="E42" s="494"/>
      <c r="F42" s="494"/>
      <c r="G42" s="494"/>
      <c r="H42" s="494"/>
      <c r="I42" s="494"/>
      <c r="J42" s="494"/>
      <c r="K42" s="494"/>
      <c r="L42" s="494"/>
      <c r="M42" s="494"/>
      <c r="N42" s="494"/>
      <c r="O42" s="494"/>
      <c r="P42" s="494"/>
      <c r="Q42" s="494"/>
      <c r="R42" s="495"/>
      <c r="S42" s="496"/>
      <c r="T42" s="496"/>
      <c r="U42" s="496"/>
      <c r="V42" s="496"/>
      <c r="W42" s="496"/>
      <c r="X42" s="496"/>
      <c r="Y42" s="497"/>
      <c r="Z42" s="497"/>
      <c r="AA42" s="497"/>
      <c r="AB42" s="498">
        <f>IF(S42="",0,IF(S42=0,0,Y42*S42))</f>
        <v>0</v>
      </c>
      <c r="AC42" s="498"/>
      <c r="AD42" s="498"/>
      <c r="AE42" s="73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J42" s="105">
        <v>38</v>
      </c>
      <c r="BL42" s="499">
        <v>61</v>
      </c>
      <c r="BM42" s="499"/>
      <c r="BN42" s="499">
        <v>92.4</v>
      </c>
      <c r="BO42" s="499"/>
      <c r="BP42" s="499">
        <v>122</v>
      </c>
      <c r="BQ42" s="499"/>
      <c r="BR42" s="499">
        <v>160.5</v>
      </c>
      <c r="BS42" s="499"/>
      <c r="BT42" s="499">
        <v>203.3</v>
      </c>
      <c r="BU42" s="499"/>
      <c r="BV42" s="499">
        <v>258.5</v>
      </c>
      <c r="BW42" s="499"/>
      <c r="BX42" s="499">
        <v>305</v>
      </c>
      <c r="BY42" s="499"/>
      <c r="CR42" s="171"/>
      <c r="CS42" s="172"/>
      <c r="DC42" s="172"/>
      <c r="DO42" s="171"/>
      <c r="DP42" s="172"/>
      <c r="DZ42" s="172"/>
    </row>
    <row r="43" spans="2:130" ht="3" customHeight="1" x14ac:dyDescent="0.3"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2"/>
      <c r="T43" s="92"/>
      <c r="U43" s="92"/>
      <c r="V43" s="92"/>
      <c r="W43" s="92"/>
      <c r="X43" s="92"/>
      <c r="Y43" s="97"/>
      <c r="Z43" s="97"/>
      <c r="AA43" s="97"/>
      <c r="AB43" s="97"/>
      <c r="AC43" s="97"/>
      <c r="AD43" s="97"/>
      <c r="AE43" s="90"/>
      <c r="AF43" s="90"/>
      <c r="AG43" s="90"/>
      <c r="AH43" s="91"/>
      <c r="AI43" s="91"/>
      <c r="AJ43" s="91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CR43" s="171"/>
      <c r="CS43" s="172"/>
      <c r="DC43" s="172"/>
      <c r="DO43" s="171"/>
      <c r="DP43" s="172"/>
      <c r="DZ43" s="172"/>
    </row>
    <row r="44" spans="2:130" ht="15" customHeight="1" x14ac:dyDescent="0.3">
      <c r="B44" s="493"/>
      <c r="C44" s="494"/>
      <c r="D44" s="494"/>
      <c r="E44" s="494"/>
      <c r="F44" s="494"/>
      <c r="G44" s="494"/>
      <c r="H44" s="494"/>
      <c r="I44" s="494"/>
      <c r="J44" s="494"/>
      <c r="K44" s="494"/>
      <c r="L44" s="494"/>
      <c r="M44" s="494"/>
      <c r="N44" s="494"/>
      <c r="O44" s="494"/>
      <c r="P44" s="494"/>
      <c r="Q44" s="494"/>
      <c r="R44" s="495"/>
      <c r="S44" s="496"/>
      <c r="T44" s="496"/>
      <c r="U44" s="496"/>
      <c r="V44" s="496"/>
      <c r="W44" s="496"/>
      <c r="X44" s="496"/>
      <c r="Y44" s="497"/>
      <c r="Z44" s="497"/>
      <c r="AA44" s="497"/>
      <c r="AB44" s="498">
        <f>IF(S44="",0,IF(S44=0,0,Y44*S44))</f>
        <v>0</v>
      </c>
      <c r="AC44" s="498"/>
      <c r="AD44" s="498"/>
      <c r="AE44" s="73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CR44" s="171"/>
      <c r="CS44" s="172"/>
      <c r="DC44" s="172"/>
      <c r="DO44" s="171"/>
      <c r="DP44" s="172"/>
      <c r="DZ44" s="172"/>
    </row>
    <row r="45" spans="2:130" ht="3" customHeight="1" x14ac:dyDescent="0.3"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3"/>
      <c r="T45" s="93"/>
      <c r="U45" s="93"/>
      <c r="V45" s="93"/>
      <c r="W45" s="93"/>
      <c r="X45" s="93"/>
      <c r="Y45" s="98"/>
      <c r="Z45" s="98"/>
      <c r="AA45" s="98"/>
      <c r="AB45" s="98"/>
      <c r="AC45" s="98"/>
      <c r="AD45" s="98"/>
      <c r="AE45" s="90"/>
      <c r="AF45" s="90"/>
      <c r="AG45" s="90"/>
      <c r="AH45" s="91"/>
      <c r="AI45" s="91"/>
      <c r="AJ45" s="91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CR45" s="171"/>
      <c r="CS45" s="172"/>
      <c r="DC45" s="172"/>
      <c r="DO45" s="171"/>
      <c r="DP45" s="172"/>
      <c r="DZ45" s="172"/>
    </row>
    <row r="46" spans="2:130" ht="15" customHeight="1" x14ac:dyDescent="0.3">
      <c r="B46" s="493"/>
      <c r="C46" s="494"/>
      <c r="D46" s="494"/>
      <c r="E46" s="494"/>
      <c r="F46" s="494"/>
      <c r="G46" s="494"/>
      <c r="H46" s="494"/>
      <c r="I46" s="494"/>
      <c r="J46" s="494"/>
      <c r="K46" s="494"/>
      <c r="L46" s="494"/>
      <c r="M46" s="494"/>
      <c r="N46" s="494"/>
      <c r="O46" s="494"/>
      <c r="P46" s="494"/>
      <c r="Q46" s="494"/>
      <c r="R46" s="495"/>
      <c r="S46" s="496"/>
      <c r="T46" s="496"/>
      <c r="U46" s="496"/>
      <c r="V46" s="496"/>
      <c r="W46" s="496"/>
      <c r="X46" s="496"/>
      <c r="Y46" s="497"/>
      <c r="Z46" s="497"/>
      <c r="AA46" s="497"/>
      <c r="AB46" s="498">
        <f>IF(S46="",0,IF(S46=0,0,Y46*S46))</f>
        <v>0</v>
      </c>
      <c r="AC46" s="498"/>
      <c r="AD46" s="498"/>
      <c r="AE46" s="73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J46" s="105"/>
      <c r="BK46" s="5"/>
      <c r="BL46" s="109"/>
      <c r="BM46" s="109"/>
      <c r="BN46" s="109"/>
      <c r="BO46" s="109"/>
      <c r="BP46" s="109"/>
      <c r="BQ46" s="109"/>
      <c r="BR46" s="109"/>
      <c r="BS46" s="109"/>
      <c r="BT46" s="109"/>
      <c r="BU46" s="109"/>
      <c r="BV46" s="109"/>
      <c r="BW46" s="109"/>
      <c r="BX46" s="109"/>
      <c r="BY46" s="109"/>
      <c r="CR46" s="171"/>
      <c r="CS46" s="172"/>
      <c r="DC46" s="172"/>
      <c r="DO46" s="171"/>
      <c r="DP46" s="172"/>
      <c r="DZ46" s="172"/>
    </row>
    <row r="47" spans="2:130" ht="3" customHeight="1" x14ac:dyDescent="0.3"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3"/>
      <c r="T47" s="93"/>
      <c r="U47" s="93"/>
      <c r="V47" s="93"/>
      <c r="W47" s="93"/>
      <c r="X47" s="93"/>
      <c r="Y47" s="98"/>
      <c r="Z47" s="98"/>
      <c r="AA47" s="98"/>
      <c r="AB47" s="98"/>
      <c r="AC47" s="98"/>
      <c r="AD47" s="98"/>
      <c r="AE47" s="90"/>
      <c r="AF47" s="90"/>
      <c r="AG47" s="90"/>
      <c r="AH47" s="91"/>
      <c r="AI47" s="91"/>
      <c r="AJ47" s="91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J47" s="106"/>
      <c r="BL47" s="109"/>
      <c r="BM47" s="109"/>
      <c r="BN47" s="109"/>
      <c r="BO47" s="109"/>
      <c r="BP47" s="109"/>
      <c r="BQ47" s="109"/>
      <c r="BR47" s="109"/>
      <c r="BS47" s="109"/>
      <c r="BT47" s="109"/>
      <c r="BU47" s="109"/>
      <c r="BV47" s="109"/>
      <c r="BW47" s="109"/>
      <c r="BX47" s="109"/>
      <c r="BY47" s="109"/>
      <c r="CR47" s="171"/>
      <c r="CS47" s="172"/>
      <c r="DC47" s="172"/>
      <c r="DO47" s="171"/>
      <c r="DP47" s="172"/>
      <c r="DZ47" s="172"/>
    </row>
    <row r="48" spans="2:130" ht="15" customHeight="1" x14ac:dyDescent="0.3">
      <c r="B48" s="493"/>
      <c r="C48" s="494"/>
      <c r="D48" s="494"/>
      <c r="E48" s="494"/>
      <c r="F48" s="494"/>
      <c r="G48" s="494"/>
      <c r="H48" s="494"/>
      <c r="I48" s="494"/>
      <c r="J48" s="494"/>
      <c r="K48" s="494"/>
      <c r="L48" s="494"/>
      <c r="M48" s="494"/>
      <c r="N48" s="494"/>
      <c r="O48" s="494"/>
      <c r="P48" s="494"/>
      <c r="Q48" s="494"/>
      <c r="R48" s="495"/>
      <c r="S48" s="496"/>
      <c r="T48" s="496"/>
      <c r="U48" s="496"/>
      <c r="V48" s="496"/>
      <c r="W48" s="496"/>
      <c r="X48" s="496"/>
      <c r="Y48" s="497"/>
      <c r="Z48" s="497"/>
      <c r="AA48" s="497"/>
      <c r="AB48" s="498">
        <f>IF(S48="",0,IF(S48=0,0,Y48*S48))</f>
        <v>0</v>
      </c>
      <c r="AC48" s="498"/>
      <c r="AD48" s="498"/>
      <c r="AE48" s="73"/>
      <c r="AF48" s="174"/>
      <c r="AG48" s="174"/>
      <c r="AH48" s="174"/>
      <c r="AI48" s="174"/>
      <c r="AJ48" s="174"/>
      <c r="AK48" s="174"/>
      <c r="AL48" s="174"/>
      <c r="AM48" s="174"/>
      <c r="AN48" s="174"/>
      <c r="AO48" s="174"/>
      <c r="AP48" s="174"/>
      <c r="AQ48" s="174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J48" s="105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CR48" s="171"/>
      <c r="CS48" s="172"/>
      <c r="DC48" s="172"/>
      <c r="DO48" s="171"/>
      <c r="DP48" s="172"/>
      <c r="DZ48" s="172"/>
    </row>
    <row r="49" spans="2:130" ht="3" customHeight="1" x14ac:dyDescent="0.3"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93"/>
      <c r="T49" s="93"/>
      <c r="U49" s="93"/>
      <c r="V49" s="93"/>
      <c r="W49" s="93"/>
      <c r="X49" s="93"/>
      <c r="Y49" s="98"/>
      <c r="Z49" s="98"/>
      <c r="AA49" s="98"/>
      <c r="AB49" s="98"/>
      <c r="AC49" s="98"/>
      <c r="AD49" s="98"/>
      <c r="AE49" s="90"/>
      <c r="AF49" s="90"/>
      <c r="AG49" s="90"/>
      <c r="AH49" s="91"/>
      <c r="AI49" s="91"/>
      <c r="AJ49" s="91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J49" s="106"/>
      <c r="BL49" s="109"/>
      <c r="BM49" s="109"/>
      <c r="BN49" s="109"/>
      <c r="BO49" s="109"/>
      <c r="BP49" s="109"/>
      <c r="BQ49" s="109"/>
      <c r="BR49" s="109"/>
      <c r="BS49" s="109"/>
      <c r="BT49" s="109"/>
      <c r="BU49" s="109"/>
      <c r="BV49" s="109"/>
      <c r="BW49" s="109"/>
      <c r="BX49" s="109"/>
      <c r="BY49" s="109"/>
      <c r="CR49" s="171"/>
      <c r="CS49" s="172"/>
      <c r="DC49" s="172"/>
      <c r="DO49" s="171"/>
      <c r="DP49" s="172"/>
      <c r="DZ49" s="172"/>
    </row>
    <row r="50" spans="2:130" ht="15" customHeight="1" x14ac:dyDescent="0.3">
      <c r="B50" s="493"/>
      <c r="C50" s="494"/>
      <c r="D50" s="494"/>
      <c r="E50" s="494"/>
      <c r="F50" s="494"/>
      <c r="G50" s="494"/>
      <c r="H50" s="494"/>
      <c r="I50" s="494"/>
      <c r="J50" s="494"/>
      <c r="K50" s="494"/>
      <c r="L50" s="494"/>
      <c r="M50" s="494"/>
      <c r="N50" s="494"/>
      <c r="O50" s="494"/>
      <c r="P50" s="494"/>
      <c r="Q50" s="494"/>
      <c r="R50" s="495"/>
      <c r="S50" s="496"/>
      <c r="T50" s="496"/>
      <c r="U50" s="496"/>
      <c r="V50" s="496"/>
      <c r="W50" s="496"/>
      <c r="X50" s="496"/>
      <c r="Y50" s="497"/>
      <c r="Z50" s="497"/>
      <c r="AA50" s="497"/>
      <c r="AB50" s="498">
        <f>IF(S50="",0,IF(S50=0,0,Y50*S50))</f>
        <v>0</v>
      </c>
      <c r="AC50" s="498"/>
      <c r="AD50" s="498"/>
      <c r="AE50" s="73"/>
      <c r="AF50" s="179"/>
      <c r="AG50" s="179"/>
      <c r="AH50" s="179"/>
      <c r="AI50" s="179"/>
      <c r="AJ50" s="179"/>
      <c r="AK50" s="179"/>
      <c r="AL50" s="179"/>
      <c r="AM50" s="179"/>
      <c r="AN50" s="179"/>
      <c r="AO50" s="179"/>
      <c r="AP50" s="179"/>
      <c r="AQ50" s="179"/>
      <c r="AR50" s="179"/>
      <c r="AS50" s="179"/>
      <c r="AT50" s="179"/>
      <c r="AU50" s="179"/>
      <c r="AV50" s="179"/>
      <c r="AW50" s="179"/>
      <c r="AX50" s="179"/>
      <c r="AY50" s="179"/>
      <c r="AZ50" s="179"/>
      <c r="BA50" s="179"/>
      <c r="BB50" s="179"/>
      <c r="BJ50" s="105"/>
      <c r="BL50" s="109"/>
      <c r="BM50" s="109"/>
      <c r="BN50" s="109"/>
      <c r="BO50" s="109"/>
      <c r="BP50" s="109"/>
      <c r="BQ50" s="109"/>
      <c r="BR50" s="109"/>
      <c r="BS50" s="109"/>
      <c r="BT50" s="109"/>
      <c r="BU50" s="109"/>
      <c r="BV50" s="109"/>
      <c r="BW50" s="109"/>
      <c r="BX50" s="109"/>
      <c r="BY50" s="109"/>
      <c r="CR50" s="171"/>
      <c r="CS50" s="172"/>
      <c r="DC50" s="172"/>
      <c r="DO50" s="171"/>
      <c r="DP50" s="172"/>
      <c r="DZ50" s="172"/>
    </row>
    <row r="51" spans="2:130" ht="3" customHeight="1" x14ac:dyDescent="0.3"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3"/>
      <c r="T51" s="93"/>
      <c r="U51" s="93"/>
      <c r="V51" s="93"/>
      <c r="W51" s="93"/>
      <c r="X51" s="93"/>
      <c r="Y51" s="98"/>
      <c r="Z51" s="98"/>
      <c r="AA51" s="98"/>
      <c r="AB51" s="98"/>
      <c r="AC51" s="98"/>
      <c r="AD51" s="98"/>
      <c r="AE51" s="90"/>
      <c r="AF51" s="179"/>
      <c r="AG51" s="179"/>
      <c r="AH51" s="179"/>
      <c r="AI51" s="179"/>
      <c r="AJ51" s="179"/>
      <c r="AK51" s="179"/>
      <c r="AL51" s="179"/>
      <c r="AM51" s="179"/>
      <c r="AN51" s="179"/>
      <c r="AO51" s="179"/>
      <c r="AP51" s="179"/>
      <c r="AQ51" s="179"/>
      <c r="AR51" s="179"/>
      <c r="AS51" s="179"/>
      <c r="AT51" s="179"/>
      <c r="AU51" s="179"/>
      <c r="AV51" s="179"/>
      <c r="AW51" s="179"/>
      <c r="AX51" s="179"/>
      <c r="AY51" s="179"/>
      <c r="AZ51" s="179"/>
      <c r="BA51" s="179"/>
      <c r="BB51" s="179"/>
      <c r="BJ51" s="106"/>
      <c r="BL51" s="109"/>
      <c r="BM51" s="109"/>
      <c r="BN51" s="109"/>
      <c r="BO51" s="109"/>
      <c r="BP51" s="109"/>
      <c r="BQ51" s="109"/>
      <c r="BR51" s="109"/>
      <c r="BS51" s="109"/>
      <c r="BT51" s="109"/>
      <c r="BU51" s="109"/>
      <c r="BV51" s="109"/>
      <c r="BW51" s="109"/>
      <c r="BX51" s="109"/>
      <c r="BY51" s="109"/>
      <c r="CR51" s="171"/>
      <c r="CS51" s="172"/>
      <c r="DC51" s="172"/>
      <c r="DO51" s="171"/>
      <c r="DP51" s="172"/>
      <c r="DZ51" s="172"/>
    </row>
    <row r="52" spans="2:130" ht="15" customHeight="1" x14ac:dyDescent="0.3">
      <c r="B52" s="493"/>
      <c r="C52" s="494"/>
      <c r="D52" s="494"/>
      <c r="E52" s="494"/>
      <c r="F52" s="494"/>
      <c r="G52" s="494"/>
      <c r="H52" s="494"/>
      <c r="I52" s="494"/>
      <c r="J52" s="494"/>
      <c r="K52" s="494"/>
      <c r="L52" s="494"/>
      <c r="M52" s="494"/>
      <c r="N52" s="494"/>
      <c r="O52" s="494"/>
      <c r="P52" s="494"/>
      <c r="Q52" s="494"/>
      <c r="R52" s="495"/>
      <c r="S52" s="496"/>
      <c r="T52" s="496"/>
      <c r="U52" s="496"/>
      <c r="V52" s="496"/>
      <c r="W52" s="496"/>
      <c r="X52" s="496"/>
      <c r="Y52" s="497"/>
      <c r="Z52" s="497"/>
      <c r="AA52" s="497"/>
      <c r="AB52" s="498">
        <f>IF(S52="",0,IF(S52=0,0,Y52*S52))</f>
        <v>0</v>
      </c>
      <c r="AC52" s="498"/>
      <c r="AD52" s="498"/>
      <c r="AE52" s="73"/>
      <c r="AF52" s="179"/>
      <c r="AG52" s="179"/>
      <c r="AH52" s="179"/>
      <c r="AI52" s="179"/>
      <c r="AJ52" s="179"/>
      <c r="AK52" s="179"/>
      <c r="AL52" s="179"/>
      <c r="AM52" s="179"/>
      <c r="AN52" s="179"/>
      <c r="AO52" s="179"/>
      <c r="AP52" s="179"/>
      <c r="AQ52" s="179"/>
      <c r="AR52" s="179"/>
      <c r="AS52" s="179"/>
      <c r="AT52" s="179"/>
      <c r="AU52" s="179"/>
      <c r="AV52" s="179"/>
      <c r="AW52" s="179"/>
      <c r="AX52" s="179"/>
      <c r="AY52" s="179"/>
      <c r="AZ52" s="179"/>
      <c r="BA52" s="179"/>
      <c r="BB52" s="179"/>
      <c r="CR52" s="171"/>
      <c r="CS52" s="172"/>
      <c r="DC52" s="172"/>
      <c r="DO52" s="171"/>
      <c r="DP52" s="172"/>
      <c r="DZ52" s="172"/>
    </row>
    <row r="53" spans="2:130" ht="3" customHeight="1" x14ac:dyDescent="0.3"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3"/>
      <c r="T53" s="93"/>
      <c r="U53" s="93"/>
      <c r="V53" s="93"/>
      <c r="W53" s="93"/>
      <c r="X53" s="93"/>
      <c r="Y53" s="98"/>
      <c r="Z53" s="98"/>
      <c r="AA53" s="98"/>
      <c r="AB53" s="98"/>
      <c r="AC53" s="98"/>
      <c r="AD53" s="98"/>
      <c r="AE53" s="90"/>
      <c r="AF53" s="90"/>
      <c r="AG53" s="91"/>
      <c r="AH53" s="91"/>
      <c r="AI53" s="91"/>
      <c r="AJ53" s="91"/>
      <c r="AK53" s="90"/>
      <c r="AL53" s="90"/>
      <c r="AM53" s="90"/>
      <c r="AN53" s="90"/>
      <c r="AO53" s="90"/>
      <c r="AP53" s="90"/>
      <c r="AQ53" s="90"/>
      <c r="AR53" s="91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CR53" s="171"/>
      <c r="CS53" s="172"/>
      <c r="DC53" s="172"/>
      <c r="DO53" s="171"/>
      <c r="DP53" s="172"/>
      <c r="DZ53" s="172"/>
    </row>
    <row r="54" spans="2:130" ht="15" customHeight="1" x14ac:dyDescent="0.3">
      <c r="B54" s="493"/>
      <c r="C54" s="494"/>
      <c r="D54" s="494"/>
      <c r="E54" s="494"/>
      <c r="F54" s="494"/>
      <c r="G54" s="494"/>
      <c r="H54" s="494"/>
      <c r="I54" s="494"/>
      <c r="J54" s="494"/>
      <c r="K54" s="494"/>
      <c r="L54" s="494"/>
      <c r="M54" s="494"/>
      <c r="N54" s="494"/>
      <c r="O54" s="494"/>
      <c r="P54" s="494"/>
      <c r="Q54" s="494"/>
      <c r="R54" s="495"/>
      <c r="S54" s="496"/>
      <c r="T54" s="496"/>
      <c r="U54" s="496"/>
      <c r="V54" s="496"/>
      <c r="W54" s="496"/>
      <c r="X54" s="496"/>
      <c r="Y54" s="497"/>
      <c r="Z54" s="497"/>
      <c r="AA54" s="497"/>
      <c r="AB54" s="498">
        <f>IF(S54="",0,IF(S54=0,0,Y54*S54))</f>
        <v>0</v>
      </c>
      <c r="AC54" s="498"/>
      <c r="AD54" s="498"/>
      <c r="AE54" s="73"/>
      <c r="AF54" s="175"/>
      <c r="AG54" s="175"/>
      <c r="AH54" s="175"/>
      <c r="AI54" s="175"/>
      <c r="AJ54" s="175"/>
      <c r="AK54" s="175"/>
      <c r="AL54" s="176"/>
      <c r="AM54" s="18"/>
      <c r="AN54" s="23"/>
      <c r="AO54" s="23"/>
      <c r="AP54" s="23"/>
      <c r="AQ54" s="23"/>
      <c r="AR54" s="23"/>
      <c r="AS54" s="23"/>
      <c r="AT54" s="176"/>
      <c r="AU54" s="18"/>
      <c r="AV54" s="23"/>
      <c r="AW54" s="23"/>
      <c r="AX54" s="23"/>
      <c r="AY54" s="23"/>
      <c r="AZ54" s="23"/>
      <c r="BA54" s="23"/>
      <c r="BB54" s="176"/>
      <c r="BJ54" s="105"/>
      <c r="BK54" s="5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09"/>
      <c r="BX54" s="109"/>
      <c r="BY54" s="109"/>
      <c r="CR54" s="171"/>
      <c r="CS54" s="172"/>
      <c r="DC54" s="172"/>
      <c r="DO54" s="171"/>
      <c r="DP54" s="172"/>
      <c r="DZ54" s="172"/>
    </row>
    <row r="55" spans="2:130" ht="3" customHeight="1" x14ac:dyDescent="0.3"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3"/>
      <c r="T55" s="93"/>
      <c r="U55" s="93"/>
      <c r="V55" s="93"/>
      <c r="W55" s="93"/>
      <c r="X55" s="93"/>
      <c r="Y55" s="98"/>
      <c r="Z55" s="98"/>
      <c r="AA55" s="98"/>
      <c r="AB55" s="98"/>
      <c r="AC55" s="98"/>
      <c r="AD55" s="98"/>
      <c r="AE55" s="90"/>
      <c r="AF55" s="90"/>
      <c r="AG55" s="91"/>
      <c r="AH55" s="91"/>
      <c r="AI55" s="91"/>
      <c r="AJ55" s="91"/>
      <c r="AK55" s="90"/>
      <c r="AL55" s="90"/>
      <c r="AM55" s="90"/>
      <c r="AN55" s="90"/>
      <c r="AO55" s="90"/>
      <c r="AP55" s="90"/>
      <c r="AQ55" s="91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J55" s="106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CR55" s="171"/>
      <c r="CS55" s="172"/>
      <c r="DC55" s="172"/>
      <c r="DO55" s="171"/>
      <c r="DP55" s="172"/>
      <c r="DZ55" s="172"/>
    </row>
    <row r="56" spans="2:130" ht="15" customHeight="1" x14ac:dyDescent="0.3">
      <c r="B56" s="493"/>
      <c r="C56" s="494"/>
      <c r="D56" s="494"/>
      <c r="E56" s="494"/>
      <c r="F56" s="494"/>
      <c r="G56" s="494"/>
      <c r="H56" s="494"/>
      <c r="I56" s="494"/>
      <c r="J56" s="494"/>
      <c r="K56" s="494"/>
      <c r="L56" s="494"/>
      <c r="M56" s="494"/>
      <c r="N56" s="494"/>
      <c r="O56" s="494"/>
      <c r="P56" s="494"/>
      <c r="Q56" s="494"/>
      <c r="R56" s="495"/>
      <c r="S56" s="496"/>
      <c r="T56" s="496"/>
      <c r="U56" s="496"/>
      <c r="V56" s="496"/>
      <c r="W56" s="496"/>
      <c r="X56" s="496"/>
      <c r="Y56" s="497"/>
      <c r="Z56" s="497"/>
      <c r="AA56" s="497"/>
      <c r="AB56" s="498">
        <f>IF(S56="",0,IF(S56=0,0,Y56*S56))</f>
        <v>0</v>
      </c>
      <c r="AC56" s="498"/>
      <c r="AD56" s="498"/>
      <c r="AE56" s="73"/>
      <c r="AF56" s="175"/>
      <c r="AG56" s="175"/>
      <c r="AH56" s="175"/>
      <c r="AI56" s="175"/>
      <c r="AJ56" s="175"/>
      <c r="AK56" s="175"/>
      <c r="AL56" s="176"/>
      <c r="AM56" s="173"/>
      <c r="AN56" s="175"/>
      <c r="AO56" s="175"/>
      <c r="AP56" s="175"/>
      <c r="AQ56" s="175"/>
      <c r="AR56" s="175"/>
      <c r="AS56" s="175"/>
      <c r="AT56" s="176"/>
      <c r="AU56" s="90"/>
      <c r="AV56" s="23"/>
      <c r="AW56" s="23"/>
      <c r="AX56" s="23"/>
      <c r="AY56" s="23"/>
      <c r="AZ56" s="23"/>
      <c r="BA56" s="23"/>
      <c r="BB56" s="176"/>
      <c r="BJ56" s="105"/>
      <c r="BL56" s="109"/>
      <c r="BM56" s="109"/>
      <c r="BN56" s="109"/>
      <c r="BO56" s="109"/>
      <c r="BP56" s="109"/>
      <c r="BQ56" s="109"/>
      <c r="BR56" s="109"/>
      <c r="BS56" s="109"/>
      <c r="BT56" s="109"/>
      <c r="BU56" s="109"/>
      <c r="BV56" s="109"/>
      <c r="BW56" s="109"/>
      <c r="BX56" s="109"/>
      <c r="BY56" s="109"/>
      <c r="CR56" s="171"/>
      <c r="CS56" s="172"/>
      <c r="DC56" s="172"/>
      <c r="DO56" s="171"/>
      <c r="DP56" s="172"/>
      <c r="DZ56" s="172"/>
    </row>
    <row r="57" spans="2:130" ht="3" customHeight="1" x14ac:dyDescent="0.3"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3"/>
      <c r="T57" s="93"/>
      <c r="U57" s="93"/>
      <c r="V57" s="93"/>
      <c r="W57" s="93"/>
      <c r="X57" s="93"/>
      <c r="Y57" s="98"/>
      <c r="Z57" s="98"/>
      <c r="AA57" s="98"/>
      <c r="AB57" s="98"/>
      <c r="AC57" s="98"/>
      <c r="AD57" s="98"/>
      <c r="AE57" s="90"/>
      <c r="AF57" s="90"/>
      <c r="AG57" s="90"/>
      <c r="AH57" s="91"/>
      <c r="AI57" s="91"/>
      <c r="AJ57" s="91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J57" s="106"/>
      <c r="BL57" s="109"/>
      <c r="BM57" s="109"/>
      <c r="BN57" s="109"/>
      <c r="BO57" s="109"/>
      <c r="BP57" s="109"/>
      <c r="BQ57" s="109"/>
      <c r="BR57" s="109"/>
      <c r="BS57" s="109"/>
      <c r="BT57" s="109"/>
      <c r="BU57" s="109"/>
      <c r="BV57" s="109"/>
      <c r="BW57" s="109"/>
      <c r="BX57" s="109"/>
      <c r="BY57" s="109"/>
      <c r="CR57" s="171"/>
      <c r="CS57" s="172"/>
      <c r="DC57" s="172"/>
      <c r="DO57" s="171"/>
      <c r="DP57" s="172"/>
      <c r="DZ57" s="172"/>
    </row>
    <row r="58" spans="2:130" ht="15" customHeight="1" x14ac:dyDescent="0.3">
      <c r="B58" s="493"/>
      <c r="C58" s="494"/>
      <c r="D58" s="494"/>
      <c r="E58" s="494"/>
      <c r="F58" s="494"/>
      <c r="G58" s="494"/>
      <c r="H58" s="494"/>
      <c r="I58" s="494"/>
      <c r="J58" s="494"/>
      <c r="K58" s="494"/>
      <c r="L58" s="494"/>
      <c r="M58" s="494"/>
      <c r="N58" s="494"/>
      <c r="O58" s="494"/>
      <c r="P58" s="494"/>
      <c r="Q58" s="494"/>
      <c r="R58" s="495"/>
      <c r="S58" s="496"/>
      <c r="T58" s="496"/>
      <c r="U58" s="496"/>
      <c r="V58" s="496"/>
      <c r="W58" s="496"/>
      <c r="X58" s="496"/>
      <c r="Y58" s="497"/>
      <c r="Z58" s="497"/>
      <c r="AA58" s="497"/>
      <c r="AB58" s="498">
        <f>IF(S58="",0,IF(S58=0,0,Y58*S58))</f>
        <v>0</v>
      </c>
      <c r="AC58" s="498"/>
      <c r="AD58" s="498"/>
      <c r="AE58" s="73"/>
      <c r="AF58" s="174"/>
      <c r="AG58" s="174"/>
      <c r="AH58" s="174"/>
      <c r="AI58" s="174"/>
      <c r="AJ58" s="174"/>
      <c r="AK58" s="174"/>
      <c r="AL58" s="174"/>
      <c r="AM58" s="174"/>
      <c r="AN58" s="174"/>
      <c r="AO58" s="174"/>
      <c r="AP58" s="174"/>
      <c r="AQ58" s="174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J58" s="105"/>
      <c r="BL58" s="109"/>
      <c r="BM58" s="109"/>
      <c r="BN58" s="109"/>
      <c r="BO58" s="109"/>
      <c r="BP58" s="109"/>
      <c r="BQ58" s="109"/>
      <c r="BR58" s="109"/>
      <c r="BS58" s="109"/>
      <c r="BT58" s="109"/>
      <c r="BU58" s="109"/>
      <c r="BV58" s="109"/>
      <c r="BW58" s="109"/>
      <c r="BX58" s="109"/>
      <c r="BY58" s="109"/>
      <c r="CR58" s="171"/>
      <c r="CS58" s="172"/>
      <c r="DC58" s="172"/>
      <c r="DO58" s="171"/>
      <c r="DP58" s="172"/>
      <c r="DZ58" s="172"/>
    </row>
    <row r="59" spans="2:130" ht="3" customHeight="1" x14ac:dyDescent="0.3"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3"/>
      <c r="T59" s="93"/>
      <c r="U59" s="93"/>
      <c r="V59" s="93"/>
      <c r="W59" s="93"/>
      <c r="X59" s="93"/>
      <c r="Y59" s="98"/>
      <c r="Z59" s="98"/>
      <c r="AA59" s="98"/>
      <c r="AB59" s="98"/>
      <c r="AC59" s="98"/>
      <c r="AD59" s="98"/>
      <c r="AE59" s="90"/>
      <c r="AF59" s="90"/>
      <c r="AG59" s="90"/>
      <c r="AH59" s="91"/>
      <c r="AI59" s="91"/>
      <c r="AJ59" s="91"/>
      <c r="BJ59" s="106"/>
      <c r="BL59" s="109"/>
      <c r="BM59" s="109"/>
      <c r="BN59" s="109"/>
      <c r="BO59" s="109"/>
      <c r="BP59" s="109"/>
      <c r="BQ59" s="109"/>
      <c r="BR59" s="109"/>
      <c r="BS59" s="109"/>
      <c r="BT59" s="109"/>
      <c r="BU59" s="109"/>
      <c r="BV59" s="109"/>
      <c r="BW59" s="109"/>
      <c r="BX59" s="109"/>
      <c r="BY59" s="109"/>
      <c r="CR59" s="171"/>
      <c r="CS59" s="172"/>
      <c r="DC59" s="172"/>
      <c r="DO59" s="171"/>
      <c r="DP59" s="172"/>
      <c r="DZ59" s="172"/>
    </row>
    <row r="60" spans="2:130" ht="15" customHeight="1" x14ac:dyDescent="0.3">
      <c r="B60" s="493"/>
      <c r="C60" s="494"/>
      <c r="D60" s="494"/>
      <c r="E60" s="494"/>
      <c r="F60" s="494"/>
      <c r="G60" s="494"/>
      <c r="H60" s="494"/>
      <c r="I60" s="494"/>
      <c r="J60" s="494"/>
      <c r="K60" s="494"/>
      <c r="L60" s="494"/>
      <c r="M60" s="494"/>
      <c r="N60" s="494"/>
      <c r="O60" s="494"/>
      <c r="P60" s="494"/>
      <c r="Q60" s="494"/>
      <c r="R60" s="495"/>
      <c r="S60" s="496"/>
      <c r="T60" s="496"/>
      <c r="U60" s="496"/>
      <c r="V60" s="496"/>
      <c r="W60" s="496"/>
      <c r="X60" s="496"/>
      <c r="Y60" s="497"/>
      <c r="Z60" s="497"/>
      <c r="AA60" s="497"/>
      <c r="AB60" s="498">
        <f>IF(S60="",0,IF(S60=0,0,Y60*S60))</f>
        <v>0</v>
      </c>
      <c r="AC60" s="498"/>
      <c r="AD60" s="498"/>
      <c r="AE60" s="73"/>
      <c r="AF60" s="73"/>
      <c r="AG60" s="73"/>
      <c r="AH60" s="89"/>
      <c r="AI60" s="89"/>
      <c r="AJ60" s="89"/>
      <c r="BJ60" s="105"/>
      <c r="BL60" s="109"/>
      <c r="BM60" s="109"/>
      <c r="BN60" s="109"/>
      <c r="BO60" s="109"/>
      <c r="BP60" s="109"/>
      <c r="BQ60" s="109"/>
      <c r="BR60" s="109"/>
      <c r="BS60" s="109"/>
      <c r="BT60" s="109"/>
      <c r="BU60" s="109"/>
      <c r="BV60" s="109"/>
      <c r="BW60" s="109"/>
      <c r="BX60" s="109"/>
      <c r="BY60" s="109"/>
      <c r="CR60" s="171"/>
      <c r="CS60" s="172"/>
      <c r="DC60" s="172"/>
      <c r="DO60" s="171"/>
      <c r="DP60" s="172"/>
      <c r="DZ60" s="172"/>
    </row>
    <row r="61" spans="2:130" ht="3" customHeight="1" x14ac:dyDescent="0.3"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93"/>
      <c r="T61" s="93"/>
      <c r="U61" s="93"/>
      <c r="V61" s="93"/>
      <c r="W61" s="93"/>
      <c r="X61" s="93"/>
      <c r="Y61" s="98"/>
      <c r="Z61" s="98"/>
      <c r="AA61" s="98"/>
      <c r="AB61" s="97"/>
      <c r="AC61" s="97"/>
      <c r="AD61" s="97"/>
      <c r="AE61" s="90"/>
      <c r="AF61" s="90"/>
      <c r="AG61" s="90"/>
      <c r="AH61" s="91"/>
      <c r="AI61" s="91"/>
      <c r="AJ61" s="91"/>
      <c r="BJ61" s="106"/>
      <c r="BL61" s="109"/>
      <c r="BM61" s="109"/>
      <c r="BN61" s="109"/>
      <c r="BO61" s="109"/>
      <c r="BP61" s="109"/>
      <c r="BQ61" s="109"/>
      <c r="BR61" s="109"/>
      <c r="BS61" s="109"/>
      <c r="BT61" s="109"/>
      <c r="BU61" s="109"/>
      <c r="BV61" s="109"/>
      <c r="BW61" s="109"/>
      <c r="BX61" s="109"/>
      <c r="BY61" s="109"/>
      <c r="CR61" s="171"/>
      <c r="CS61" s="172"/>
      <c r="DC61" s="172"/>
      <c r="DO61" s="171"/>
      <c r="DP61" s="172"/>
      <c r="DZ61" s="172"/>
    </row>
    <row r="62" spans="2:130" ht="15" customHeight="1" x14ac:dyDescent="0.3">
      <c r="B62" s="493"/>
      <c r="C62" s="494"/>
      <c r="D62" s="494"/>
      <c r="E62" s="494"/>
      <c r="F62" s="494"/>
      <c r="G62" s="494"/>
      <c r="H62" s="494"/>
      <c r="I62" s="494"/>
      <c r="J62" s="494"/>
      <c r="K62" s="494"/>
      <c r="L62" s="494"/>
      <c r="M62" s="494"/>
      <c r="N62" s="494"/>
      <c r="O62" s="494"/>
      <c r="P62" s="494"/>
      <c r="Q62" s="494"/>
      <c r="R62" s="495"/>
      <c r="S62" s="496"/>
      <c r="T62" s="496"/>
      <c r="U62" s="496"/>
      <c r="V62" s="496"/>
      <c r="W62" s="496"/>
      <c r="X62" s="496"/>
      <c r="Y62" s="497"/>
      <c r="Z62" s="497"/>
      <c r="AA62" s="497"/>
      <c r="AB62" s="498">
        <f>IF(S62="",0,IF(S62=0,0,Y62*S62))</f>
        <v>0</v>
      </c>
      <c r="AC62" s="498"/>
      <c r="AD62" s="498"/>
      <c r="AE62" s="73"/>
      <c r="AF62" s="73"/>
      <c r="AG62" s="73"/>
      <c r="AH62" s="89"/>
      <c r="AI62" s="89"/>
      <c r="AJ62" s="89"/>
      <c r="BJ62" s="105"/>
      <c r="BL62" s="109"/>
      <c r="BM62" s="109"/>
      <c r="BN62" s="109"/>
      <c r="BO62" s="109"/>
      <c r="BP62" s="109"/>
      <c r="BQ62" s="109"/>
      <c r="BR62" s="109"/>
      <c r="BS62" s="109"/>
      <c r="BT62" s="109"/>
      <c r="BU62" s="109"/>
      <c r="BV62" s="109"/>
      <c r="BW62" s="109"/>
      <c r="BX62" s="109"/>
      <c r="BY62" s="109"/>
      <c r="CR62" s="171"/>
      <c r="CS62" s="172"/>
      <c r="DC62" s="172"/>
      <c r="DO62" s="171"/>
      <c r="DP62" s="172"/>
      <c r="DZ62" s="172"/>
    </row>
    <row r="63" spans="2:130" ht="3" customHeight="1" x14ac:dyDescent="0.3"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2"/>
      <c r="T63" s="92"/>
      <c r="U63" s="92"/>
      <c r="V63" s="92"/>
      <c r="W63" s="92"/>
      <c r="X63" s="92"/>
      <c r="Y63" s="97"/>
      <c r="Z63" s="97"/>
      <c r="AA63" s="97"/>
      <c r="AB63" s="97"/>
      <c r="AC63" s="97"/>
      <c r="AD63" s="97"/>
      <c r="AE63" s="90"/>
      <c r="AF63" s="90"/>
      <c r="AG63" s="90"/>
      <c r="AH63" s="91"/>
      <c r="AI63" s="91"/>
      <c r="AJ63" s="91"/>
      <c r="BJ63" s="106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CR63" s="171"/>
      <c r="CS63" s="172"/>
      <c r="DC63" s="172"/>
      <c r="DO63" s="171"/>
      <c r="DP63" s="172"/>
      <c r="DZ63" s="172"/>
    </row>
    <row r="64" spans="2:130" ht="15" customHeight="1" x14ac:dyDescent="0.3">
      <c r="B64" s="493"/>
      <c r="C64" s="494"/>
      <c r="D64" s="494"/>
      <c r="E64" s="494"/>
      <c r="F64" s="494"/>
      <c r="G64" s="494"/>
      <c r="H64" s="494"/>
      <c r="I64" s="494"/>
      <c r="J64" s="494"/>
      <c r="K64" s="494"/>
      <c r="L64" s="494"/>
      <c r="M64" s="494"/>
      <c r="N64" s="494"/>
      <c r="O64" s="494"/>
      <c r="P64" s="494"/>
      <c r="Q64" s="494"/>
      <c r="R64" s="495"/>
      <c r="S64" s="496"/>
      <c r="T64" s="496"/>
      <c r="U64" s="496"/>
      <c r="V64" s="496"/>
      <c r="W64" s="496"/>
      <c r="X64" s="496"/>
      <c r="Y64" s="497"/>
      <c r="Z64" s="497"/>
      <c r="AA64" s="497"/>
      <c r="AB64" s="498">
        <f>IF(S64="",0,IF(S64=0,0,Y64*S64))</f>
        <v>0</v>
      </c>
      <c r="AC64" s="498"/>
      <c r="AD64" s="498"/>
      <c r="AE64" s="73"/>
      <c r="AF64" s="73"/>
      <c r="AG64" s="73"/>
      <c r="AH64" s="89"/>
      <c r="AI64" s="89"/>
      <c r="AJ64" s="89"/>
      <c r="BJ64" s="105"/>
      <c r="BL64" s="109"/>
      <c r="BM64" s="109"/>
      <c r="BN64" s="109"/>
      <c r="BO64" s="109"/>
      <c r="BP64" s="109"/>
      <c r="BQ64" s="109"/>
      <c r="BR64" s="109"/>
      <c r="BS64" s="109"/>
      <c r="BT64" s="109"/>
      <c r="BU64" s="109"/>
      <c r="BV64" s="109"/>
      <c r="BW64" s="109"/>
      <c r="BX64" s="109"/>
      <c r="BY64" s="109"/>
      <c r="CR64" s="171"/>
      <c r="CS64" s="172"/>
      <c r="DC64" s="172"/>
      <c r="DO64" s="171"/>
      <c r="DP64" s="172"/>
      <c r="DZ64" s="172"/>
    </row>
    <row r="65" spans="2:130" ht="3" customHeight="1" x14ac:dyDescent="0.3"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3"/>
      <c r="T65" s="93"/>
      <c r="U65" s="93"/>
      <c r="V65" s="93"/>
      <c r="W65" s="93"/>
      <c r="X65" s="93"/>
      <c r="Y65" s="98"/>
      <c r="Z65" s="98"/>
      <c r="AA65" s="98"/>
      <c r="AB65" s="97"/>
      <c r="AC65" s="97"/>
      <c r="AD65" s="97"/>
      <c r="AE65" s="90"/>
      <c r="AF65" s="90"/>
      <c r="AG65" s="90"/>
      <c r="AH65" s="91"/>
      <c r="AI65" s="91"/>
      <c r="AJ65" s="91"/>
      <c r="BJ65" s="106"/>
      <c r="BL65" s="109"/>
      <c r="BM65" s="109"/>
      <c r="BN65" s="109"/>
      <c r="BO65" s="109"/>
      <c r="BP65" s="109"/>
      <c r="BQ65" s="109"/>
      <c r="BR65" s="109"/>
      <c r="BS65" s="109"/>
      <c r="BT65" s="109"/>
      <c r="BU65" s="109"/>
      <c r="BV65" s="109"/>
      <c r="BW65" s="109"/>
      <c r="BX65" s="109"/>
      <c r="BY65" s="109"/>
      <c r="CR65" s="171"/>
      <c r="CS65" s="172"/>
      <c r="DC65" s="172"/>
      <c r="DO65" s="171"/>
      <c r="DP65" s="172"/>
      <c r="DZ65" s="172"/>
    </row>
    <row r="66" spans="2:130" ht="15" customHeight="1" x14ac:dyDescent="0.3">
      <c r="B66" s="493"/>
      <c r="C66" s="494"/>
      <c r="D66" s="494"/>
      <c r="E66" s="494"/>
      <c r="F66" s="494"/>
      <c r="G66" s="494"/>
      <c r="H66" s="494"/>
      <c r="I66" s="494"/>
      <c r="J66" s="494"/>
      <c r="K66" s="494"/>
      <c r="L66" s="494"/>
      <c r="M66" s="494"/>
      <c r="N66" s="494"/>
      <c r="O66" s="494"/>
      <c r="P66" s="494"/>
      <c r="Q66" s="494"/>
      <c r="R66" s="495"/>
      <c r="S66" s="496"/>
      <c r="T66" s="496"/>
      <c r="U66" s="496"/>
      <c r="V66" s="496"/>
      <c r="W66" s="496"/>
      <c r="X66" s="496"/>
      <c r="Y66" s="497"/>
      <c r="Z66" s="497"/>
      <c r="AA66" s="497"/>
      <c r="AB66" s="498">
        <f>IF(S66="",0,IF(S66=0,0,Y66*S66))</f>
        <v>0</v>
      </c>
      <c r="AC66" s="498"/>
      <c r="AD66" s="498"/>
      <c r="AE66" s="73"/>
      <c r="AF66" s="73"/>
      <c r="AG66" s="73"/>
      <c r="AH66" s="89"/>
      <c r="AI66" s="89"/>
      <c r="AJ66" s="89"/>
      <c r="BJ66" s="105"/>
      <c r="BL66" s="109"/>
      <c r="BM66" s="109"/>
      <c r="BN66" s="109"/>
      <c r="BO66" s="109"/>
      <c r="BP66" s="109"/>
      <c r="BQ66" s="109"/>
      <c r="BR66" s="109"/>
      <c r="BS66" s="109"/>
      <c r="BT66" s="109"/>
      <c r="BU66" s="109"/>
      <c r="BV66" s="109"/>
      <c r="BW66" s="109"/>
      <c r="BX66" s="109"/>
      <c r="BY66" s="109"/>
      <c r="CR66" s="171"/>
      <c r="CS66" s="172"/>
      <c r="DC66" s="172"/>
      <c r="DO66" s="171"/>
      <c r="DP66" s="172"/>
      <c r="DZ66" s="172"/>
    </row>
    <row r="67" spans="2:130" ht="3" customHeight="1" x14ac:dyDescent="0.3"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3"/>
      <c r="T67" s="93"/>
      <c r="U67" s="93"/>
      <c r="V67" s="93"/>
      <c r="W67" s="93"/>
      <c r="X67" s="93"/>
      <c r="Y67" s="98"/>
      <c r="Z67" s="98"/>
      <c r="AA67" s="98"/>
      <c r="AB67" s="98"/>
      <c r="AC67" s="98"/>
      <c r="AD67" s="98"/>
      <c r="AE67" s="90"/>
      <c r="AF67" s="90"/>
      <c r="AG67" s="90"/>
      <c r="AH67" s="91"/>
      <c r="AI67" s="91"/>
      <c r="AJ67" s="91"/>
      <c r="BJ67" s="106"/>
      <c r="BL67" s="109"/>
      <c r="BM67" s="109"/>
      <c r="BN67" s="109"/>
      <c r="BO67" s="109"/>
      <c r="BP67" s="109"/>
      <c r="BQ67" s="109"/>
      <c r="BR67" s="109"/>
      <c r="BS67" s="109"/>
      <c r="BT67" s="109"/>
      <c r="BU67" s="109"/>
      <c r="BV67" s="109"/>
      <c r="BW67" s="109"/>
      <c r="BX67" s="109"/>
      <c r="BY67" s="109"/>
      <c r="CR67" s="171"/>
      <c r="CS67" s="172"/>
      <c r="DC67" s="172"/>
      <c r="DO67" s="171"/>
      <c r="DP67" s="172"/>
      <c r="DZ67" s="172"/>
    </row>
    <row r="68" spans="2:130" ht="15" customHeight="1" x14ac:dyDescent="0.3">
      <c r="B68" s="493"/>
      <c r="C68" s="494"/>
      <c r="D68" s="494"/>
      <c r="E68" s="494"/>
      <c r="F68" s="494"/>
      <c r="G68" s="494"/>
      <c r="H68" s="494"/>
      <c r="I68" s="494"/>
      <c r="J68" s="494"/>
      <c r="K68" s="494"/>
      <c r="L68" s="494"/>
      <c r="M68" s="494"/>
      <c r="N68" s="494"/>
      <c r="O68" s="494"/>
      <c r="P68" s="494"/>
      <c r="Q68" s="494"/>
      <c r="R68" s="495"/>
      <c r="S68" s="496"/>
      <c r="T68" s="496"/>
      <c r="U68" s="496"/>
      <c r="V68" s="496"/>
      <c r="W68" s="496"/>
      <c r="X68" s="496"/>
      <c r="Y68" s="497"/>
      <c r="Z68" s="497"/>
      <c r="AA68" s="497"/>
      <c r="AB68" s="498">
        <f>IF(S68="",0,IF(S68=0,0,Y68*S68))</f>
        <v>0</v>
      </c>
      <c r="AC68" s="498"/>
      <c r="AD68" s="498"/>
      <c r="AE68" s="73"/>
      <c r="AF68" s="470" t="s">
        <v>620</v>
      </c>
      <c r="AG68" s="470"/>
      <c r="AH68" s="470"/>
      <c r="AI68" s="470"/>
      <c r="AJ68" s="470"/>
      <c r="AK68" s="470"/>
      <c r="AL68" s="470"/>
      <c r="AM68" s="470"/>
      <c r="AN68" s="470"/>
      <c r="AO68" s="470"/>
      <c r="AP68" s="470"/>
      <c r="AQ68" s="470"/>
      <c r="AR68" s="470"/>
      <c r="AS68" s="470"/>
      <c r="AT68" s="470"/>
      <c r="AU68" s="470"/>
      <c r="AV68" s="470"/>
      <c r="AW68" s="470"/>
      <c r="AX68" s="470"/>
      <c r="AY68" s="470"/>
      <c r="AZ68" s="470"/>
      <c r="BA68" s="470"/>
      <c r="BB68" s="470"/>
      <c r="BJ68" s="105"/>
      <c r="BL68" s="109"/>
      <c r="BM68" s="109"/>
      <c r="BN68" s="109"/>
      <c r="BO68" s="109"/>
      <c r="BP68" s="109"/>
      <c r="BQ68" s="109"/>
      <c r="BR68" s="109"/>
      <c r="BS68" s="109"/>
      <c r="BT68" s="109"/>
      <c r="BU68" s="109"/>
      <c r="BV68" s="109"/>
      <c r="BW68" s="109"/>
      <c r="BX68" s="109"/>
      <c r="BY68" s="109"/>
      <c r="CR68" s="171"/>
      <c r="CS68" s="172"/>
      <c r="DC68" s="172"/>
      <c r="DO68" s="171"/>
      <c r="DP68" s="172"/>
      <c r="DZ68" s="172"/>
    </row>
    <row r="69" spans="2:130" ht="3" customHeight="1" x14ac:dyDescent="0.3"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3"/>
      <c r="T69" s="93"/>
      <c r="U69" s="93"/>
      <c r="V69" s="93"/>
      <c r="W69" s="93"/>
      <c r="X69" s="93"/>
      <c r="Y69" s="98"/>
      <c r="Z69" s="98"/>
      <c r="AA69" s="98"/>
      <c r="AB69" s="97"/>
      <c r="AC69" s="97"/>
      <c r="AD69" s="97"/>
      <c r="AE69" s="90"/>
      <c r="AF69" s="470"/>
      <c r="AG69" s="470"/>
      <c r="AH69" s="470"/>
      <c r="AI69" s="470"/>
      <c r="AJ69" s="470"/>
      <c r="AK69" s="470"/>
      <c r="AL69" s="470"/>
      <c r="AM69" s="470"/>
      <c r="AN69" s="470"/>
      <c r="AO69" s="470"/>
      <c r="AP69" s="470"/>
      <c r="AQ69" s="470"/>
      <c r="AR69" s="470"/>
      <c r="AS69" s="470"/>
      <c r="AT69" s="470"/>
      <c r="AU69" s="470"/>
      <c r="AV69" s="470"/>
      <c r="AW69" s="470"/>
      <c r="AX69" s="470"/>
      <c r="AY69" s="470"/>
      <c r="AZ69" s="470"/>
      <c r="BA69" s="470"/>
      <c r="BB69" s="470"/>
      <c r="BJ69" s="106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CR69" s="171"/>
      <c r="CS69" s="172"/>
      <c r="DC69" s="172"/>
      <c r="DO69" s="171"/>
      <c r="DP69" s="172"/>
      <c r="DZ69" s="172"/>
    </row>
    <row r="70" spans="2:130" ht="15" customHeight="1" x14ac:dyDescent="0.3">
      <c r="B70" s="493"/>
      <c r="C70" s="494"/>
      <c r="D70" s="494"/>
      <c r="E70" s="494"/>
      <c r="F70" s="494"/>
      <c r="G70" s="494"/>
      <c r="H70" s="494"/>
      <c r="I70" s="494"/>
      <c r="J70" s="494"/>
      <c r="K70" s="494"/>
      <c r="L70" s="494"/>
      <c r="M70" s="494"/>
      <c r="N70" s="494"/>
      <c r="O70" s="494"/>
      <c r="P70" s="494"/>
      <c r="Q70" s="494"/>
      <c r="R70" s="495"/>
      <c r="S70" s="496"/>
      <c r="T70" s="496"/>
      <c r="U70" s="496"/>
      <c r="V70" s="496"/>
      <c r="W70" s="496"/>
      <c r="X70" s="496"/>
      <c r="Y70" s="497"/>
      <c r="Z70" s="497"/>
      <c r="AA70" s="497"/>
      <c r="AB70" s="498">
        <f>IF(S70="",0,IF(S70=0,0,Y70*S70))</f>
        <v>0</v>
      </c>
      <c r="AC70" s="498"/>
      <c r="AD70" s="498"/>
      <c r="AE70" s="73"/>
      <c r="AF70" s="470"/>
      <c r="AG70" s="470"/>
      <c r="AH70" s="470"/>
      <c r="AI70" s="470"/>
      <c r="AJ70" s="470"/>
      <c r="AK70" s="470"/>
      <c r="AL70" s="470"/>
      <c r="AM70" s="470"/>
      <c r="AN70" s="470"/>
      <c r="AO70" s="470"/>
      <c r="AP70" s="470"/>
      <c r="AQ70" s="470"/>
      <c r="AR70" s="470"/>
      <c r="AS70" s="470"/>
      <c r="AT70" s="470"/>
      <c r="AU70" s="470"/>
      <c r="AV70" s="470"/>
      <c r="AW70" s="470"/>
      <c r="AX70" s="470"/>
      <c r="AY70" s="470"/>
      <c r="AZ70" s="470"/>
      <c r="BA70" s="470"/>
      <c r="BB70" s="470"/>
      <c r="BJ70" s="105"/>
      <c r="BL70" s="109"/>
      <c r="BM70" s="109"/>
      <c r="BN70" s="109"/>
      <c r="BO70" s="109"/>
      <c r="BP70" s="109"/>
      <c r="BQ70" s="109"/>
      <c r="BR70" s="109"/>
      <c r="BS70" s="109"/>
      <c r="BT70" s="109"/>
      <c r="BU70" s="109"/>
      <c r="BV70" s="109"/>
      <c r="BW70" s="109"/>
      <c r="BX70" s="109"/>
      <c r="BY70" s="109"/>
      <c r="CR70" s="171"/>
      <c r="CS70" s="172"/>
      <c r="DC70" s="172"/>
      <c r="DO70" s="171"/>
      <c r="DP70" s="172"/>
      <c r="DZ70" s="172"/>
    </row>
    <row r="71" spans="2:130" ht="3" customHeight="1" x14ac:dyDescent="0.3"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3"/>
      <c r="T71" s="93"/>
      <c r="U71" s="93"/>
      <c r="V71" s="93"/>
      <c r="W71" s="93"/>
      <c r="X71" s="93"/>
      <c r="Y71" s="98"/>
      <c r="Z71" s="98"/>
      <c r="AA71" s="98"/>
      <c r="AB71" s="98"/>
      <c r="AC71" s="98"/>
      <c r="AD71" s="98"/>
      <c r="AE71" s="90"/>
      <c r="AF71" s="90"/>
      <c r="AG71" s="90"/>
      <c r="AH71" s="91"/>
      <c r="AI71" s="91"/>
      <c r="AJ71" s="91"/>
      <c r="BJ71" s="106"/>
      <c r="BL71" s="109"/>
      <c r="BM71" s="109"/>
      <c r="BN71" s="109"/>
      <c r="BO71" s="109"/>
      <c r="BP71" s="109"/>
      <c r="BQ71" s="109"/>
      <c r="BR71" s="109"/>
      <c r="BS71" s="109"/>
      <c r="BT71" s="109"/>
      <c r="BU71" s="109"/>
      <c r="BV71" s="109"/>
      <c r="BW71" s="109"/>
      <c r="BX71" s="109"/>
      <c r="BY71" s="109"/>
      <c r="CR71" s="171"/>
      <c r="CS71" s="172"/>
      <c r="DC71" s="172"/>
      <c r="DO71" s="171"/>
      <c r="DP71" s="172"/>
      <c r="DZ71" s="172"/>
    </row>
    <row r="72" spans="2:130" ht="15" customHeight="1" x14ac:dyDescent="0.3">
      <c r="B72" s="493"/>
      <c r="C72" s="494"/>
      <c r="D72" s="494"/>
      <c r="E72" s="494"/>
      <c r="F72" s="494"/>
      <c r="G72" s="494"/>
      <c r="H72" s="494"/>
      <c r="I72" s="494"/>
      <c r="J72" s="494"/>
      <c r="K72" s="494"/>
      <c r="L72" s="494"/>
      <c r="M72" s="494"/>
      <c r="N72" s="494"/>
      <c r="O72" s="494"/>
      <c r="P72" s="494"/>
      <c r="Q72" s="494"/>
      <c r="R72" s="495"/>
      <c r="S72" s="496"/>
      <c r="T72" s="496"/>
      <c r="U72" s="496"/>
      <c r="V72" s="496"/>
      <c r="W72" s="496"/>
      <c r="X72" s="496"/>
      <c r="Y72" s="497"/>
      <c r="Z72" s="497"/>
      <c r="AA72" s="497"/>
      <c r="AB72" s="498">
        <f>IF(S72="",0,IF(S72=0,0,Y72*S72))</f>
        <v>0</v>
      </c>
      <c r="AC72" s="498"/>
      <c r="AD72" s="498"/>
      <c r="AE72" s="73"/>
      <c r="AF72" s="426" t="s">
        <v>621</v>
      </c>
      <c r="AG72" s="426"/>
      <c r="AH72" s="426"/>
      <c r="AI72" s="426"/>
      <c r="AJ72" s="426"/>
      <c r="AK72" s="426"/>
      <c r="AL72" s="426"/>
      <c r="AM72" s="426"/>
      <c r="AN72" s="426"/>
      <c r="AO72" s="426"/>
      <c r="AP72" s="426"/>
      <c r="AQ72" s="426"/>
      <c r="AR72" s="425" t="s">
        <v>301</v>
      </c>
      <c r="AS72" s="425"/>
      <c r="AT72" s="425"/>
      <c r="AU72" s="425"/>
      <c r="AV72" s="425"/>
      <c r="AW72" s="425"/>
      <c r="AX72" s="425" t="s">
        <v>300</v>
      </c>
      <c r="AY72" s="425"/>
      <c r="AZ72" s="425"/>
      <c r="BA72" s="394" t="s">
        <v>210</v>
      </c>
      <c r="BB72" s="394"/>
      <c r="BJ72" s="105"/>
      <c r="BL72" s="109"/>
      <c r="BM72" s="109"/>
      <c r="BN72" s="109"/>
      <c r="BO72" s="109"/>
      <c r="BP72" s="109"/>
      <c r="BQ72" s="109"/>
      <c r="BR72" s="109"/>
      <c r="BS72" s="109"/>
      <c r="BT72" s="109"/>
      <c r="BU72" s="109"/>
      <c r="BV72" s="109"/>
      <c r="BW72" s="109"/>
      <c r="BX72" s="109"/>
      <c r="BY72" s="109"/>
      <c r="CR72" s="171"/>
      <c r="CS72" s="172"/>
      <c r="DC72" s="172"/>
      <c r="DO72" s="171"/>
      <c r="DP72" s="172"/>
      <c r="DZ72" s="172"/>
    </row>
    <row r="73" spans="2:130" ht="3" customHeight="1" x14ac:dyDescent="0.3"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93"/>
      <c r="T73" s="93"/>
      <c r="U73" s="93"/>
      <c r="V73" s="93"/>
      <c r="W73" s="93"/>
      <c r="X73" s="93"/>
      <c r="Y73" s="98"/>
      <c r="Z73" s="98"/>
      <c r="AA73" s="98"/>
      <c r="AB73" s="97"/>
      <c r="AC73" s="97"/>
      <c r="AD73" s="97"/>
      <c r="AE73" s="90"/>
      <c r="AF73" s="426"/>
      <c r="AG73" s="426"/>
      <c r="AH73" s="426"/>
      <c r="AI73" s="426"/>
      <c r="AJ73" s="426"/>
      <c r="AK73" s="426"/>
      <c r="AL73" s="426"/>
      <c r="AM73" s="426"/>
      <c r="AN73" s="426"/>
      <c r="AO73" s="426"/>
      <c r="AP73" s="426"/>
      <c r="AQ73" s="426"/>
      <c r="AR73" s="425"/>
      <c r="AS73" s="425"/>
      <c r="AT73" s="425"/>
      <c r="AU73" s="425"/>
      <c r="AV73" s="425"/>
      <c r="AW73" s="425"/>
      <c r="AX73" s="425"/>
      <c r="AY73" s="425"/>
      <c r="AZ73" s="425"/>
      <c r="BA73" s="394"/>
      <c r="BB73" s="394"/>
      <c r="BJ73" s="106"/>
      <c r="BL73" s="109"/>
      <c r="BM73" s="109"/>
      <c r="BN73" s="109"/>
      <c r="BO73" s="109"/>
      <c r="BP73" s="109"/>
      <c r="BQ73" s="109"/>
      <c r="BR73" s="109"/>
      <c r="BS73" s="109"/>
      <c r="BT73" s="109"/>
      <c r="BU73" s="109"/>
      <c r="BV73" s="109"/>
      <c r="BW73" s="109"/>
      <c r="BX73" s="109"/>
      <c r="BY73" s="109"/>
      <c r="CR73" s="171"/>
      <c r="CS73" s="172"/>
      <c r="DC73" s="172"/>
      <c r="DO73" s="171"/>
      <c r="DP73" s="172"/>
      <c r="DZ73" s="172"/>
    </row>
    <row r="74" spans="2:130" ht="15" customHeight="1" x14ac:dyDescent="0.3">
      <c r="B74" s="493"/>
      <c r="C74" s="494"/>
      <c r="D74" s="494"/>
      <c r="E74" s="494"/>
      <c r="F74" s="494"/>
      <c r="G74" s="494"/>
      <c r="H74" s="494"/>
      <c r="I74" s="494"/>
      <c r="J74" s="494"/>
      <c r="K74" s="494"/>
      <c r="L74" s="494"/>
      <c r="M74" s="494"/>
      <c r="N74" s="494"/>
      <c r="O74" s="494"/>
      <c r="P74" s="494"/>
      <c r="Q74" s="494"/>
      <c r="R74" s="495"/>
      <c r="S74" s="496"/>
      <c r="T74" s="496"/>
      <c r="U74" s="496"/>
      <c r="V74" s="496"/>
      <c r="W74" s="496"/>
      <c r="X74" s="496"/>
      <c r="Y74" s="497"/>
      <c r="Z74" s="497"/>
      <c r="AA74" s="497"/>
      <c r="AB74" s="498">
        <f>IF(S74="",0,IF(S74=0,0,Y74*S74))</f>
        <v>0</v>
      </c>
      <c r="AC74" s="498"/>
      <c r="AD74" s="498"/>
      <c r="AE74" s="73"/>
      <c r="AF74" s="426"/>
      <c r="AG74" s="426"/>
      <c r="AH74" s="426"/>
      <c r="AI74" s="426"/>
      <c r="AJ74" s="426"/>
      <c r="AK74" s="426"/>
      <c r="AL74" s="426"/>
      <c r="AM74" s="426"/>
      <c r="AN74" s="426"/>
      <c r="AO74" s="426"/>
      <c r="AP74" s="426"/>
      <c r="AQ74" s="426"/>
      <c r="AR74" s="425"/>
      <c r="AS74" s="425"/>
      <c r="AT74" s="425"/>
      <c r="AU74" s="425"/>
      <c r="AV74" s="425"/>
      <c r="AW74" s="425"/>
      <c r="AX74" s="425"/>
      <c r="AY74" s="425"/>
      <c r="AZ74" s="425"/>
      <c r="BA74" s="394"/>
      <c r="BB74" s="394"/>
      <c r="BJ74" s="105"/>
      <c r="BL74" s="109"/>
      <c r="BM74" s="109"/>
      <c r="BN74" s="109"/>
      <c r="BO74" s="109"/>
      <c r="BP74" s="109"/>
      <c r="BQ74" s="109"/>
      <c r="BR74" s="109"/>
      <c r="BS74" s="109"/>
      <c r="BT74" s="109"/>
      <c r="BU74" s="109"/>
      <c r="BV74" s="109"/>
      <c r="BW74" s="109"/>
      <c r="BX74" s="109"/>
      <c r="BY74" s="109"/>
      <c r="CR74" s="171"/>
      <c r="CS74" s="172"/>
      <c r="DC74" s="172"/>
      <c r="DO74" s="171"/>
      <c r="DP74" s="172"/>
      <c r="DZ74" s="172"/>
    </row>
    <row r="75" spans="2:130" ht="3" customHeight="1" x14ac:dyDescent="0.3"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3"/>
      <c r="T75" s="93"/>
      <c r="U75" s="93"/>
      <c r="V75" s="93"/>
      <c r="W75" s="93"/>
      <c r="X75" s="93"/>
      <c r="Y75" s="98"/>
      <c r="Z75" s="98"/>
      <c r="AA75" s="98"/>
      <c r="AB75" s="98"/>
      <c r="AC75" s="98"/>
      <c r="AD75" s="98"/>
      <c r="AE75" s="90"/>
      <c r="CR75" s="83"/>
      <c r="CS75" s="83"/>
      <c r="DC75" s="83"/>
      <c r="DO75" s="83"/>
      <c r="DP75" s="83"/>
      <c r="DZ75" s="83"/>
    </row>
    <row r="76" spans="2:130" ht="15" customHeight="1" x14ac:dyDescent="0.3">
      <c r="B76" s="493"/>
      <c r="C76" s="494"/>
      <c r="D76" s="494"/>
      <c r="E76" s="494"/>
      <c r="F76" s="494"/>
      <c r="G76" s="494"/>
      <c r="H76" s="494"/>
      <c r="I76" s="494"/>
      <c r="J76" s="494"/>
      <c r="K76" s="494"/>
      <c r="L76" s="494"/>
      <c r="M76" s="494"/>
      <c r="N76" s="494"/>
      <c r="O76" s="494"/>
      <c r="P76" s="494"/>
      <c r="Q76" s="494"/>
      <c r="R76" s="495"/>
      <c r="S76" s="496"/>
      <c r="T76" s="496"/>
      <c r="U76" s="496"/>
      <c r="V76" s="496"/>
      <c r="W76" s="496"/>
      <c r="X76" s="496"/>
      <c r="Y76" s="497"/>
      <c r="Z76" s="497"/>
      <c r="AA76" s="497"/>
      <c r="AB76" s="498">
        <f>IF(S76="",0,IF(S76=0,0,Y76*S76))</f>
        <v>0</v>
      </c>
      <c r="AC76" s="498"/>
      <c r="AD76" s="498"/>
      <c r="AE76" s="73"/>
      <c r="AF76" s="492"/>
      <c r="AG76" s="492"/>
      <c r="AH76" s="492"/>
      <c r="AI76" s="492"/>
      <c r="AJ76" s="492"/>
      <c r="AK76" s="492"/>
      <c r="AL76" s="492"/>
      <c r="AM76" s="492"/>
      <c r="AN76" s="492"/>
      <c r="AO76" s="492"/>
      <c r="AP76" s="492"/>
      <c r="AQ76" s="492"/>
      <c r="AR76" s="247"/>
      <c r="AS76" s="247"/>
      <c r="AT76" s="247"/>
      <c r="AU76" s="247"/>
      <c r="AV76" s="247"/>
      <c r="AW76" s="247"/>
      <c r="AX76" s="247"/>
      <c r="AY76" s="247"/>
      <c r="AZ76" s="247"/>
      <c r="BA76" s="247"/>
      <c r="BB76" s="247"/>
      <c r="BJ76" s="105"/>
      <c r="BL76" s="109"/>
      <c r="BM76" s="109"/>
      <c r="BN76" s="109"/>
      <c r="BO76" s="109"/>
      <c r="BP76" s="109"/>
      <c r="BQ76" s="109"/>
      <c r="BR76" s="109"/>
      <c r="BS76" s="109"/>
      <c r="BT76" s="109"/>
      <c r="BU76" s="109"/>
      <c r="BV76" s="109"/>
      <c r="BW76" s="109"/>
      <c r="BX76" s="109"/>
      <c r="BY76" s="109"/>
      <c r="CR76" s="171"/>
      <c r="CS76" s="172"/>
      <c r="DC76" s="172"/>
      <c r="DO76" s="171"/>
      <c r="DP76" s="172"/>
      <c r="DZ76" s="172"/>
    </row>
    <row r="77" spans="2:130" ht="3" customHeight="1" x14ac:dyDescent="0.3"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3"/>
      <c r="T77" s="93"/>
      <c r="U77" s="93"/>
      <c r="V77" s="93"/>
      <c r="W77" s="93"/>
      <c r="X77" s="93"/>
      <c r="Y77" s="98"/>
      <c r="Z77" s="98"/>
      <c r="AA77" s="98"/>
      <c r="AB77" s="97"/>
      <c r="AC77" s="97"/>
      <c r="AD77" s="97"/>
      <c r="AE77" s="90"/>
      <c r="AH77" s="83"/>
      <c r="AI77" s="83"/>
      <c r="AJ77" s="83"/>
      <c r="BJ77" s="106"/>
      <c r="BL77" s="109"/>
      <c r="BM77" s="109"/>
      <c r="BN77" s="109"/>
      <c r="BO77" s="109"/>
      <c r="BP77" s="109"/>
      <c r="BQ77" s="109"/>
      <c r="BR77" s="109"/>
      <c r="BS77" s="109"/>
      <c r="BT77" s="109"/>
      <c r="BU77" s="109"/>
      <c r="BV77" s="109"/>
      <c r="BW77" s="109"/>
      <c r="BX77" s="109"/>
      <c r="BY77" s="109"/>
      <c r="CR77" s="171"/>
      <c r="CS77" s="172"/>
      <c r="DC77" s="172"/>
      <c r="DO77" s="171"/>
      <c r="DP77" s="172"/>
      <c r="DZ77" s="172"/>
    </row>
    <row r="78" spans="2:130" ht="15" customHeight="1" x14ac:dyDescent="0.3">
      <c r="B78" s="493"/>
      <c r="C78" s="494"/>
      <c r="D78" s="494"/>
      <c r="E78" s="494"/>
      <c r="F78" s="494"/>
      <c r="G78" s="494"/>
      <c r="H78" s="494"/>
      <c r="I78" s="494"/>
      <c r="J78" s="494"/>
      <c r="K78" s="494"/>
      <c r="L78" s="494"/>
      <c r="M78" s="494"/>
      <c r="N78" s="494"/>
      <c r="O78" s="494"/>
      <c r="P78" s="494"/>
      <c r="Q78" s="494"/>
      <c r="R78" s="495"/>
      <c r="S78" s="496"/>
      <c r="T78" s="496"/>
      <c r="U78" s="496"/>
      <c r="V78" s="496"/>
      <c r="W78" s="496"/>
      <c r="X78" s="496"/>
      <c r="Y78" s="497"/>
      <c r="Z78" s="497"/>
      <c r="AA78" s="497"/>
      <c r="AB78" s="498">
        <f>IF(S78="",0,IF(S78=0,0,Y78*S78))</f>
        <v>0</v>
      </c>
      <c r="AC78" s="498"/>
      <c r="AD78" s="498"/>
      <c r="AE78" s="73"/>
      <c r="AF78" s="492"/>
      <c r="AG78" s="492"/>
      <c r="AH78" s="492"/>
      <c r="AI78" s="492"/>
      <c r="AJ78" s="492"/>
      <c r="AK78" s="492"/>
      <c r="AL78" s="492"/>
      <c r="AM78" s="492"/>
      <c r="AN78" s="492"/>
      <c r="AO78" s="492"/>
      <c r="AP78" s="492"/>
      <c r="AQ78" s="492"/>
      <c r="AR78" s="247"/>
      <c r="AS78" s="247"/>
      <c r="AT78" s="247"/>
      <c r="AU78" s="247"/>
      <c r="AV78" s="247"/>
      <c r="AW78" s="247"/>
      <c r="AX78" s="247"/>
      <c r="AY78" s="247"/>
      <c r="AZ78" s="247"/>
      <c r="BA78" s="247"/>
      <c r="BB78" s="247"/>
      <c r="BJ78" s="105"/>
      <c r="BL78" s="109"/>
      <c r="BM78" s="109"/>
      <c r="BN78" s="109"/>
      <c r="BO78" s="109"/>
      <c r="BP78" s="109"/>
      <c r="BQ78" s="109"/>
      <c r="BR78" s="109"/>
      <c r="BS78" s="109"/>
      <c r="BT78" s="109"/>
      <c r="BU78" s="109"/>
      <c r="BV78" s="109"/>
      <c r="BW78" s="109"/>
      <c r="BX78" s="109"/>
      <c r="BY78" s="109"/>
      <c r="CR78" s="171"/>
      <c r="CS78" s="172"/>
      <c r="DC78" s="172"/>
      <c r="DO78" s="171"/>
      <c r="DP78" s="172"/>
      <c r="DZ78" s="172"/>
    </row>
    <row r="79" spans="2:130" ht="3" customHeight="1" x14ac:dyDescent="0.3"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2"/>
      <c r="T79" s="92"/>
      <c r="U79" s="92"/>
      <c r="V79" s="92"/>
      <c r="W79" s="92"/>
      <c r="X79" s="92"/>
      <c r="Y79" s="97"/>
      <c r="Z79" s="97"/>
      <c r="AA79" s="97"/>
      <c r="AB79" s="97"/>
      <c r="AC79" s="97"/>
      <c r="AD79" s="97"/>
      <c r="AE79" s="90"/>
      <c r="AF79" s="90"/>
      <c r="AG79" s="90"/>
      <c r="AH79" s="91"/>
      <c r="AI79" s="91"/>
      <c r="AJ79" s="91"/>
      <c r="BJ79" s="106"/>
      <c r="BL79" s="109"/>
      <c r="BM79" s="109"/>
      <c r="BN79" s="109"/>
      <c r="BO79" s="109"/>
      <c r="BP79" s="109"/>
      <c r="BQ79" s="109"/>
      <c r="BR79" s="109"/>
      <c r="BS79" s="109"/>
      <c r="BT79" s="109"/>
      <c r="BU79" s="109"/>
      <c r="BV79" s="109"/>
      <c r="BW79" s="109"/>
      <c r="BX79" s="109"/>
      <c r="BY79" s="109"/>
      <c r="CR79" s="171"/>
      <c r="CS79" s="172"/>
      <c r="DC79" s="172"/>
      <c r="DO79" s="171"/>
      <c r="DP79" s="172"/>
      <c r="DZ79" s="172"/>
    </row>
    <row r="80" spans="2:130" ht="15" customHeight="1" x14ac:dyDescent="0.3">
      <c r="B80" s="493"/>
      <c r="C80" s="494"/>
      <c r="D80" s="494"/>
      <c r="E80" s="494"/>
      <c r="F80" s="494"/>
      <c r="G80" s="494"/>
      <c r="H80" s="494"/>
      <c r="I80" s="494"/>
      <c r="J80" s="494"/>
      <c r="K80" s="494"/>
      <c r="L80" s="494"/>
      <c r="M80" s="494"/>
      <c r="N80" s="494"/>
      <c r="O80" s="494"/>
      <c r="P80" s="494"/>
      <c r="Q80" s="494"/>
      <c r="R80" s="495"/>
      <c r="S80" s="496"/>
      <c r="T80" s="496"/>
      <c r="U80" s="496"/>
      <c r="V80" s="496"/>
      <c r="W80" s="496"/>
      <c r="X80" s="496"/>
      <c r="Y80" s="497"/>
      <c r="Z80" s="497"/>
      <c r="AA80" s="497"/>
      <c r="AB80" s="498">
        <f>IF(S80="",0,IF(S80=0,0,Y80*S80))</f>
        <v>0</v>
      </c>
      <c r="AC80" s="498"/>
      <c r="AD80" s="498"/>
      <c r="AE80" s="73"/>
      <c r="AF80" s="492"/>
      <c r="AG80" s="492"/>
      <c r="AH80" s="492"/>
      <c r="AI80" s="492"/>
      <c r="AJ80" s="492"/>
      <c r="AK80" s="492"/>
      <c r="AL80" s="492"/>
      <c r="AM80" s="492"/>
      <c r="AN80" s="492"/>
      <c r="AO80" s="492"/>
      <c r="AP80" s="492"/>
      <c r="AQ80" s="492"/>
      <c r="AR80" s="247"/>
      <c r="AS80" s="247"/>
      <c r="AT80" s="247"/>
      <c r="AU80" s="247"/>
      <c r="AV80" s="247"/>
      <c r="AW80" s="247"/>
      <c r="AX80" s="247"/>
      <c r="AY80" s="247"/>
      <c r="AZ80" s="247"/>
      <c r="BA80" s="247"/>
      <c r="BB80" s="247"/>
      <c r="BJ80" s="105"/>
      <c r="BL80" s="109"/>
      <c r="BM80" s="109"/>
      <c r="BN80" s="109"/>
      <c r="BO80" s="109"/>
      <c r="BP80" s="109"/>
      <c r="BQ80" s="109"/>
      <c r="BR80" s="109"/>
      <c r="BS80" s="109"/>
      <c r="BT80" s="109"/>
      <c r="BU80" s="109"/>
      <c r="BV80" s="109"/>
      <c r="BW80" s="109"/>
      <c r="BX80" s="109"/>
      <c r="BY80" s="109"/>
      <c r="CR80" s="171"/>
      <c r="CS80" s="172"/>
      <c r="DC80" s="172"/>
      <c r="DO80" s="171"/>
      <c r="DP80" s="172"/>
      <c r="DZ80" s="172"/>
    </row>
    <row r="81" spans="2:130" ht="3" customHeight="1" x14ac:dyDescent="0.3"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3"/>
      <c r="T81" s="93"/>
      <c r="U81" s="93"/>
      <c r="V81" s="93"/>
      <c r="W81" s="93"/>
      <c r="X81" s="93"/>
      <c r="Y81" s="98"/>
      <c r="Z81" s="98"/>
      <c r="AA81" s="98"/>
      <c r="AB81" s="97"/>
      <c r="AC81" s="97"/>
      <c r="AD81" s="97"/>
      <c r="AE81" s="90"/>
      <c r="AF81" s="90"/>
      <c r="AG81" s="90"/>
      <c r="AH81" s="91"/>
      <c r="AI81" s="91"/>
      <c r="AJ81" s="91"/>
      <c r="BJ81" s="106"/>
      <c r="BL81" s="109"/>
      <c r="BM81" s="109"/>
      <c r="BN81" s="109"/>
      <c r="BO81" s="109"/>
      <c r="BP81" s="109"/>
      <c r="BQ81" s="109"/>
      <c r="BR81" s="109"/>
      <c r="BS81" s="109"/>
      <c r="BT81" s="109"/>
      <c r="BU81" s="109"/>
      <c r="BV81" s="109"/>
      <c r="BW81" s="109"/>
      <c r="BX81" s="109"/>
      <c r="BY81" s="109"/>
      <c r="CR81" s="171"/>
      <c r="CS81" s="172"/>
      <c r="DC81" s="172"/>
      <c r="DO81" s="171"/>
      <c r="DP81" s="172"/>
      <c r="DZ81" s="172"/>
    </row>
    <row r="82" spans="2:130" ht="15" customHeight="1" x14ac:dyDescent="0.3">
      <c r="B82" s="493"/>
      <c r="C82" s="494"/>
      <c r="D82" s="494"/>
      <c r="E82" s="494"/>
      <c r="F82" s="494"/>
      <c r="G82" s="494"/>
      <c r="H82" s="494"/>
      <c r="I82" s="494"/>
      <c r="J82" s="494"/>
      <c r="K82" s="494"/>
      <c r="L82" s="494"/>
      <c r="M82" s="494"/>
      <c r="N82" s="494"/>
      <c r="O82" s="494"/>
      <c r="P82" s="494"/>
      <c r="Q82" s="494"/>
      <c r="R82" s="495"/>
      <c r="S82" s="496"/>
      <c r="T82" s="496"/>
      <c r="U82" s="496"/>
      <c r="V82" s="496"/>
      <c r="W82" s="496"/>
      <c r="X82" s="496"/>
      <c r="Y82" s="497"/>
      <c r="Z82" s="497"/>
      <c r="AA82" s="497"/>
      <c r="AB82" s="498">
        <f>IF(S82="",0,IF(S82=0,0,Y82*S82))</f>
        <v>0</v>
      </c>
      <c r="AC82" s="498"/>
      <c r="AD82" s="498"/>
      <c r="AE82" s="73"/>
      <c r="AF82" s="492"/>
      <c r="AG82" s="492"/>
      <c r="AH82" s="492"/>
      <c r="AI82" s="492"/>
      <c r="AJ82" s="492"/>
      <c r="AK82" s="492"/>
      <c r="AL82" s="492"/>
      <c r="AM82" s="492"/>
      <c r="AN82" s="492"/>
      <c r="AO82" s="492"/>
      <c r="AP82" s="492"/>
      <c r="AQ82" s="492"/>
      <c r="AR82" s="247"/>
      <c r="AS82" s="247"/>
      <c r="AT82" s="247"/>
      <c r="AU82" s="247"/>
      <c r="AV82" s="247"/>
      <c r="AW82" s="247"/>
      <c r="AX82" s="247"/>
      <c r="AY82" s="247"/>
      <c r="AZ82" s="247"/>
      <c r="BA82" s="247"/>
      <c r="BB82" s="247"/>
      <c r="BJ82" s="105"/>
      <c r="BL82" s="109"/>
      <c r="BM82" s="109"/>
      <c r="BN82" s="109"/>
      <c r="BO82" s="109"/>
      <c r="BP82" s="109"/>
      <c r="BQ82" s="109"/>
      <c r="BR82" s="109"/>
      <c r="BS82" s="109"/>
      <c r="BT82" s="109"/>
      <c r="BU82" s="109"/>
      <c r="BV82" s="109"/>
      <c r="BW82" s="109"/>
      <c r="BX82" s="109"/>
      <c r="BY82" s="109"/>
      <c r="CR82" s="171"/>
      <c r="CS82" s="172"/>
      <c r="DC82" s="172"/>
      <c r="DO82" s="171"/>
      <c r="DP82" s="172"/>
      <c r="DZ82" s="172"/>
    </row>
    <row r="83" spans="2:130" ht="3" customHeight="1" x14ac:dyDescent="0.3"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3"/>
      <c r="T83" s="93"/>
      <c r="U83" s="93"/>
      <c r="V83" s="93"/>
      <c r="W83" s="93"/>
      <c r="X83" s="93"/>
      <c r="Y83" s="98"/>
      <c r="Z83" s="98"/>
      <c r="AA83" s="98"/>
      <c r="AB83" s="98"/>
      <c r="AC83" s="98"/>
      <c r="AD83" s="98"/>
      <c r="AE83" s="90"/>
      <c r="AF83" s="90"/>
      <c r="AG83" s="90"/>
      <c r="AH83" s="91"/>
      <c r="AI83" s="91"/>
      <c r="AJ83" s="91"/>
      <c r="BJ83" s="106"/>
      <c r="BL83" s="109"/>
      <c r="BM83" s="109"/>
      <c r="BN83" s="109"/>
      <c r="BO83" s="109"/>
      <c r="BP83" s="109"/>
      <c r="BQ83" s="109"/>
      <c r="BR83" s="109"/>
      <c r="BS83" s="109"/>
      <c r="BT83" s="109"/>
      <c r="BU83" s="109"/>
      <c r="BV83" s="109"/>
      <c r="BW83" s="109"/>
      <c r="BX83" s="109"/>
      <c r="BY83" s="109"/>
      <c r="CR83" s="171"/>
      <c r="CS83" s="172"/>
      <c r="DC83" s="172"/>
      <c r="DO83" s="171"/>
      <c r="DP83" s="172"/>
      <c r="DZ83" s="172"/>
    </row>
    <row r="84" spans="2:130" ht="15" customHeight="1" x14ac:dyDescent="0.3">
      <c r="B84" s="493"/>
      <c r="C84" s="494"/>
      <c r="D84" s="494"/>
      <c r="E84" s="494"/>
      <c r="F84" s="494"/>
      <c r="G84" s="494"/>
      <c r="H84" s="494"/>
      <c r="I84" s="494"/>
      <c r="J84" s="494"/>
      <c r="K84" s="494"/>
      <c r="L84" s="494"/>
      <c r="M84" s="494"/>
      <c r="N84" s="494"/>
      <c r="O84" s="494"/>
      <c r="P84" s="494"/>
      <c r="Q84" s="494"/>
      <c r="R84" s="495"/>
      <c r="S84" s="496"/>
      <c r="T84" s="496"/>
      <c r="U84" s="496"/>
      <c r="V84" s="496"/>
      <c r="W84" s="496"/>
      <c r="X84" s="496"/>
      <c r="Y84" s="497"/>
      <c r="Z84" s="497"/>
      <c r="AA84" s="497"/>
      <c r="AB84" s="498">
        <f>IF(S84="",0,IF(S84=0,0,Y84*S84))</f>
        <v>0</v>
      </c>
      <c r="AC84" s="498"/>
      <c r="AD84" s="498"/>
      <c r="AE84" s="73"/>
      <c r="AF84" s="492"/>
      <c r="AG84" s="492"/>
      <c r="AH84" s="492"/>
      <c r="AI84" s="492"/>
      <c r="AJ84" s="492"/>
      <c r="AK84" s="492"/>
      <c r="AL84" s="492"/>
      <c r="AM84" s="492"/>
      <c r="AN84" s="492"/>
      <c r="AO84" s="492"/>
      <c r="AP84" s="492"/>
      <c r="AQ84" s="492"/>
      <c r="AR84" s="247"/>
      <c r="AS84" s="247"/>
      <c r="AT84" s="247"/>
      <c r="AU84" s="247"/>
      <c r="AV84" s="247"/>
      <c r="AW84" s="247"/>
      <c r="AX84" s="247"/>
      <c r="AY84" s="247"/>
      <c r="AZ84" s="247"/>
      <c r="BA84" s="247"/>
      <c r="BB84" s="247"/>
      <c r="BJ84" s="105"/>
      <c r="BL84" s="109"/>
      <c r="BM84" s="109"/>
      <c r="BN84" s="109"/>
      <c r="BO84" s="109"/>
      <c r="BP84" s="109"/>
      <c r="BQ84" s="109"/>
      <c r="BR84" s="109"/>
      <c r="BS84" s="109"/>
      <c r="BT84" s="109"/>
      <c r="BU84" s="109"/>
      <c r="BV84" s="109"/>
      <c r="BW84" s="109"/>
      <c r="BX84" s="109"/>
      <c r="BY84" s="109"/>
      <c r="CR84" s="171"/>
      <c r="CS84" s="172"/>
      <c r="DC84" s="172"/>
      <c r="DO84" s="171"/>
      <c r="DP84" s="172"/>
      <c r="DZ84" s="172"/>
    </row>
    <row r="85" spans="2:130" ht="3" customHeight="1" x14ac:dyDescent="0.3"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93"/>
      <c r="T85" s="93"/>
      <c r="U85" s="93"/>
      <c r="V85" s="93"/>
      <c r="W85" s="93"/>
      <c r="X85" s="93"/>
      <c r="Y85" s="98"/>
      <c r="Z85" s="98"/>
      <c r="AA85" s="98"/>
      <c r="AB85" s="97"/>
      <c r="AC85" s="97"/>
      <c r="AD85" s="97"/>
      <c r="AE85" s="90"/>
      <c r="AF85" s="90"/>
      <c r="AG85" s="90"/>
      <c r="AH85" s="91"/>
      <c r="AI85" s="91"/>
      <c r="AJ85" s="91"/>
      <c r="BJ85" s="106"/>
      <c r="BL85" s="109"/>
      <c r="BM85" s="109"/>
      <c r="BN85" s="109"/>
      <c r="BO85" s="109"/>
      <c r="BP85" s="109"/>
      <c r="BQ85" s="109"/>
      <c r="BR85" s="109"/>
      <c r="BS85" s="109"/>
      <c r="BT85" s="109"/>
      <c r="BU85" s="109"/>
      <c r="BV85" s="109"/>
      <c r="BW85" s="109"/>
      <c r="BX85" s="109"/>
      <c r="BY85" s="109"/>
      <c r="CR85" s="171"/>
      <c r="CS85" s="172"/>
      <c r="DC85" s="172"/>
      <c r="DO85" s="171"/>
      <c r="DP85" s="172"/>
      <c r="DZ85" s="172"/>
    </row>
    <row r="86" spans="2:130" ht="15" customHeight="1" x14ac:dyDescent="0.3">
      <c r="B86" s="493"/>
      <c r="C86" s="494"/>
      <c r="D86" s="494"/>
      <c r="E86" s="494"/>
      <c r="F86" s="494"/>
      <c r="G86" s="494"/>
      <c r="H86" s="494"/>
      <c r="I86" s="494"/>
      <c r="J86" s="494"/>
      <c r="K86" s="494"/>
      <c r="L86" s="494"/>
      <c r="M86" s="494"/>
      <c r="N86" s="494"/>
      <c r="O86" s="494"/>
      <c r="P86" s="494"/>
      <c r="Q86" s="494"/>
      <c r="R86" s="495"/>
      <c r="S86" s="496"/>
      <c r="T86" s="496"/>
      <c r="U86" s="496"/>
      <c r="V86" s="496"/>
      <c r="W86" s="496"/>
      <c r="X86" s="496"/>
      <c r="Y86" s="497"/>
      <c r="Z86" s="497"/>
      <c r="AA86" s="497"/>
      <c r="AB86" s="498">
        <f>IF(S86="",0,IF(S86=0,0,Y86*S86))</f>
        <v>0</v>
      </c>
      <c r="AC86" s="498"/>
      <c r="AD86" s="498"/>
      <c r="AE86" s="73"/>
      <c r="AF86" s="492"/>
      <c r="AG86" s="492"/>
      <c r="AH86" s="492"/>
      <c r="AI86" s="492"/>
      <c r="AJ86" s="492"/>
      <c r="AK86" s="492"/>
      <c r="AL86" s="492"/>
      <c r="AM86" s="492"/>
      <c r="AN86" s="492"/>
      <c r="AO86" s="492"/>
      <c r="AP86" s="492"/>
      <c r="AQ86" s="492"/>
      <c r="AR86" s="247"/>
      <c r="AS86" s="247"/>
      <c r="AT86" s="247"/>
      <c r="AU86" s="247"/>
      <c r="AV86" s="247"/>
      <c r="AW86" s="247"/>
      <c r="AX86" s="247"/>
      <c r="AY86" s="247"/>
      <c r="AZ86" s="247"/>
      <c r="BA86" s="247"/>
      <c r="BB86" s="247"/>
      <c r="BJ86" s="105"/>
      <c r="BL86" s="109"/>
      <c r="BM86" s="109"/>
      <c r="BN86" s="109"/>
      <c r="BO86" s="109"/>
      <c r="BP86" s="109"/>
      <c r="BQ86" s="109"/>
      <c r="BR86" s="109"/>
      <c r="BS86" s="109"/>
      <c r="BT86" s="109"/>
      <c r="BU86" s="109"/>
      <c r="BV86" s="109"/>
      <c r="BW86" s="109"/>
      <c r="BX86" s="109"/>
      <c r="BY86" s="109"/>
      <c r="CR86" s="171"/>
      <c r="CS86" s="172"/>
      <c r="DC86" s="172"/>
      <c r="DO86" s="171"/>
      <c r="DP86" s="172"/>
      <c r="DZ86" s="172"/>
    </row>
    <row r="87" spans="2:130" ht="3" customHeight="1" x14ac:dyDescent="0.3"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3"/>
      <c r="T87" s="93"/>
      <c r="U87" s="93"/>
      <c r="V87" s="93"/>
      <c r="W87" s="93"/>
      <c r="X87" s="93"/>
      <c r="Y87" s="98"/>
      <c r="Z87" s="98"/>
      <c r="AA87" s="98"/>
      <c r="AB87" s="98"/>
      <c r="AC87" s="98"/>
      <c r="AD87" s="98"/>
      <c r="AE87" s="90"/>
      <c r="AF87" s="90"/>
      <c r="AG87" s="90"/>
      <c r="AH87" s="91"/>
      <c r="AI87" s="91"/>
      <c r="AJ87" s="91"/>
      <c r="BJ87" s="106"/>
      <c r="BL87" s="109"/>
      <c r="BM87" s="109"/>
      <c r="BN87" s="109"/>
      <c r="BO87" s="109"/>
      <c r="BP87" s="109"/>
      <c r="BQ87" s="109"/>
      <c r="BR87" s="109"/>
      <c r="BS87" s="109"/>
      <c r="BT87" s="109"/>
      <c r="BU87" s="109"/>
      <c r="BV87" s="109"/>
      <c r="BW87" s="109"/>
      <c r="BX87" s="109"/>
      <c r="BY87" s="109"/>
      <c r="CR87" s="171"/>
      <c r="CS87" s="172"/>
      <c r="DC87" s="172"/>
      <c r="DO87" s="171"/>
      <c r="DP87" s="172"/>
      <c r="DZ87" s="172"/>
    </row>
    <row r="88" spans="2:130" ht="15" customHeight="1" x14ac:dyDescent="0.3">
      <c r="B88" s="493"/>
      <c r="C88" s="494"/>
      <c r="D88" s="494"/>
      <c r="E88" s="494"/>
      <c r="F88" s="494"/>
      <c r="G88" s="494"/>
      <c r="H88" s="494"/>
      <c r="I88" s="494"/>
      <c r="J88" s="494"/>
      <c r="K88" s="494"/>
      <c r="L88" s="494"/>
      <c r="M88" s="494"/>
      <c r="N88" s="494"/>
      <c r="O88" s="494"/>
      <c r="P88" s="494"/>
      <c r="Q88" s="494"/>
      <c r="R88" s="495"/>
      <c r="S88" s="496"/>
      <c r="T88" s="496"/>
      <c r="U88" s="496"/>
      <c r="V88" s="496"/>
      <c r="W88" s="496"/>
      <c r="X88" s="496"/>
      <c r="Y88" s="497"/>
      <c r="Z88" s="497"/>
      <c r="AA88" s="497"/>
      <c r="AB88" s="498">
        <f>IF(S88="",0,IF(S88=0,0,Y88*S88))</f>
        <v>0</v>
      </c>
      <c r="AC88" s="498"/>
      <c r="AD88" s="498"/>
      <c r="AE88" s="73"/>
      <c r="AF88" s="492"/>
      <c r="AG88" s="492"/>
      <c r="AH88" s="492"/>
      <c r="AI88" s="492"/>
      <c r="AJ88" s="492"/>
      <c r="AK88" s="492"/>
      <c r="AL88" s="492"/>
      <c r="AM88" s="492"/>
      <c r="AN88" s="492"/>
      <c r="AO88" s="492"/>
      <c r="AP88" s="492"/>
      <c r="AQ88" s="492"/>
      <c r="AR88" s="247"/>
      <c r="AS88" s="247"/>
      <c r="AT88" s="247"/>
      <c r="AU88" s="247"/>
      <c r="AV88" s="247"/>
      <c r="AW88" s="247"/>
      <c r="AX88" s="247"/>
      <c r="AY88" s="247"/>
      <c r="AZ88" s="247"/>
      <c r="BA88" s="247"/>
      <c r="BB88" s="247"/>
      <c r="BJ88" s="105"/>
      <c r="BL88" s="109"/>
      <c r="BM88" s="109"/>
      <c r="BN88" s="109"/>
      <c r="BO88" s="109"/>
      <c r="BP88" s="109"/>
      <c r="BQ88" s="109"/>
      <c r="BR88" s="109"/>
      <c r="BS88" s="109"/>
      <c r="BT88" s="109"/>
      <c r="BU88" s="109"/>
      <c r="BV88" s="109"/>
      <c r="BW88" s="109"/>
      <c r="BX88" s="109"/>
      <c r="BY88" s="109"/>
      <c r="CR88" s="171"/>
      <c r="CS88" s="172"/>
      <c r="DC88" s="172"/>
      <c r="DO88" s="171"/>
      <c r="DP88" s="172"/>
      <c r="DZ88" s="172"/>
    </row>
    <row r="89" spans="2:130" ht="3" customHeight="1" x14ac:dyDescent="0.3"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3"/>
      <c r="T89" s="93"/>
      <c r="U89" s="93"/>
      <c r="V89" s="93"/>
      <c r="W89" s="93"/>
      <c r="X89" s="93"/>
      <c r="Y89" s="98"/>
      <c r="Z89" s="98"/>
      <c r="AA89" s="98"/>
      <c r="AB89" s="97"/>
      <c r="AC89" s="97"/>
      <c r="AD89" s="97"/>
      <c r="AE89" s="90"/>
      <c r="AF89" s="90"/>
      <c r="AG89" s="90"/>
      <c r="AH89" s="91"/>
      <c r="AI89" s="91"/>
      <c r="AJ89" s="91"/>
      <c r="BJ89" s="106"/>
      <c r="BL89" s="109"/>
      <c r="BM89" s="109"/>
      <c r="BN89" s="109"/>
      <c r="BO89" s="109"/>
      <c r="BP89" s="109"/>
      <c r="BQ89" s="109"/>
      <c r="BR89" s="109"/>
      <c r="BS89" s="109"/>
      <c r="BT89" s="109"/>
      <c r="BU89" s="109"/>
      <c r="BV89" s="109"/>
      <c r="BW89" s="109"/>
      <c r="BX89" s="109"/>
      <c r="BY89" s="109"/>
      <c r="CR89" s="171"/>
      <c r="CS89" s="172"/>
      <c r="DC89" s="172"/>
      <c r="DO89" s="171"/>
      <c r="DP89" s="172"/>
      <c r="DZ89" s="172"/>
    </row>
    <row r="90" spans="2:130" ht="15" customHeight="1" x14ac:dyDescent="0.3">
      <c r="B90" s="493"/>
      <c r="C90" s="494"/>
      <c r="D90" s="494"/>
      <c r="E90" s="494"/>
      <c r="F90" s="494"/>
      <c r="G90" s="494"/>
      <c r="H90" s="494"/>
      <c r="I90" s="494"/>
      <c r="J90" s="494"/>
      <c r="K90" s="494"/>
      <c r="L90" s="494"/>
      <c r="M90" s="494"/>
      <c r="N90" s="494"/>
      <c r="O90" s="494"/>
      <c r="P90" s="494"/>
      <c r="Q90" s="494"/>
      <c r="R90" s="495"/>
      <c r="S90" s="496"/>
      <c r="T90" s="496"/>
      <c r="U90" s="496"/>
      <c r="V90" s="496"/>
      <c r="W90" s="496"/>
      <c r="X90" s="496"/>
      <c r="Y90" s="497"/>
      <c r="Z90" s="497"/>
      <c r="AA90" s="497"/>
      <c r="AB90" s="498">
        <f>IF(S90="",0,IF(S90=0,0,Y90*S90))</f>
        <v>0</v>
      </c>
      <c r="AC90" s="498"/>
      <c r="AD90" s="498"/>
      <c r="AE90" s="73"/>
      <c r="AF90" s="492"/>
      <c r="AG90" s="492"/>
      <c r="AH90" s="492"/>
      <c r="AI90" s="492"/>
      <c r="AJ90" s="492"/>
      <c r="AK90" s="492"/>
      <c r="AL90" s="492"/>
      <c r="AM90" s="492"/>
      <c r="AN90" s="492"/>
      <c r="AO90" s="492"/>
      <c r="AP90" s="492"/>
      <c r="AQ90" s="492"/>
      <c r="AR90" s="247"/>
      <c r="AS90" s="247"/>
      <c r="AT90" s="247"/>
      <c r="AU90" s="247"/>
      <c r="AV90" s="247"/>
      <c r="AW90" s="247"/>
      <c r="AX90" s="247"/>
      <c r="AY90" s="247"/>
      <c r="AZ90" s="247"/>
      <c r="BA90" s="247"/>
      <c r="BB90" s="247"/>
      <c r="BJ90" s="105"/>
      <c r="BL90" s="109"/>
      <c r="BM90" s="109"/>
      <c r="BN90" s="109"/>
      <c r="BO90" s="109"/>
      <c r="BP90" s="109"/>
      <c r="BQ90" s="109"/>
      <c r="BR90" s="109"/>
      <c r="BS90" s="109"/>
      <c r="BT90" s="109"/>
      <c r="BU90" s="109"/>
      <c r="BV90" s="109"/>
      <c r="BW90" s="109"/>
      <c r="BX90" s="109"/>
      <c r="BY90" s="109"/>
      <c r="CR90" s="171"/>
      <c r="CS90" s="172"/>
      <c r="DC90" s="172"/>
      <c r="DO90" s="171"/>
      <c r="DP90" s="172"/>
      <c r="DZ90" s="172"/>
    </row>
    <row r="91" spans="2:130" ht="3.65" customHeight="1" x14ac:dyDescent="0.3"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2"/>
      <c r="T91" s="92"/>
      <c r="U91" s="92"/>
      <c r="V91" s="92"/>
      <c r="W91" s="92"/>
      <c r="X91" s="92"/>
      <c r="Y91" s="97"/>
      <c r="Z91" s="97"/>
      <c r="AA91" s="97"/>
      <c r="AB91" s="97"/>
      <c r="AC91" s="97"/>
      <c r="AD91" s="97"/>
      <c r="AE91" s="90"/>
      <c r="AF91" s="90"/>
      <c r="AG91" s="90"/>
      <c r="AH91" s="91"/>
      <c r="AI91" s="91"/>
      <c r="AJ91" s="91"/>
      <c r="CR91" s="171"/>
      <c r="CS91" s="172"/>
      <c r="DC91" s="172"/>
      <c r="DO91" s="171"/>
      <c r="DP91" s="172"/>
      <c r="DZ91" s="172"/>
    </row>
    <row r="92" spans="2:130" ht="15" customHeight="1" x14ac:dyDescent="0.3">
      <c r="B92" s="493"/>
      <c r="C92" s="494"/>
      <c r="D92" s="494"/>
      <c r="E92" s="494"/>
      <c r="F92" s="494"/>
      <c r="G92" s="494"/>
      <c r="H92" s="494"/>
      <c r="I92" s="494"/>
      <c r="J92" s="494"/>
      <c r="K92" s="494"/>
      <c r="L92" s="494"/>
      <c r="M92" s="494"/>
      <c r="N92" s="494"/>
      <c r="O92" s="494"/>
      <c r="P92" s="494"/>
      <c r="Q92" s="494"/>
      <c r="R92" s="495"/>
      <c r="S92" s="496"/>
      <c r="T92" s="496"/>
      <c r="U92" s="496"/>
      <c r="V92" s="496"/>
      <c r="W92" s="496"/>
      <c r="X92" s="496"/>
      <c r="Y92" s="497"/>
      <c r="Z92" s="497"/>
      <c r="AA92" s="497"/>
      <c r="AB92" s="498">
        <f>IF(S92="",0,IF(S92=0,0,Y92*S92))</f>
        <v>0</v>
      </c>
      <c r="AC92" s="498"/>
      <c r="AD92" s="498"/>
      <c r="AE92" s="73"/>
      <c r="AF92" s="492"/>
      <c r="AG92" s="492"/>
      <c r="AH92" s="492"/>
      <c r="AI92" s="492"/>
      <c r="AJ92" s="492"/>
      <c r="AK92" s="492"/>
      <c r="AL92" s="492"/>
      <c r="AM92" s="492"/>
      <c r="AN92" s="492"/>
      <c r="AO92" s="492"/>
      <c r="AP92" s="492"/>
      <c r="AQ92" s="492"/>
      <c r="AR92" s="247"/>
      <c r="AS92" s="247"/>
      <c r="AT92" s="247"/>
      <c r="AU92" s="247"/>
      <c r="AV92" s="247"/>
      <c r="AW92" s="247"/>
      <c r="AX92" s="247"/>
      <c r="AY92" s="247"/>
      <c r="AZ92" s="247"/>
      <c r="BA92" s="247"/>
      <c r="BB92" s="247"/>
      <c r="BJ92" s="105"/>
      <c r="BL92" s="109"/>
      <c r="BM92" s="109"/>
      <c r="BN92" s="109"/>
      <c r="BO92" s="109"/>
      <c r="BP92" s="109"/>
      <c r="BQ92" s="109"/>
      <c r="BR92" s="109"/>
      <c r="BS92" s="109"/>
      <c r="BT92" s="109"/>
      <c r="BU92" s="109"/>
      <c r="BV92" s="109"/>
      <c r="BW92" s="109"/>
      <c r="BX92" s="109"/>
      <c r="BY92" s="109"/>
      <c r="CR92" s="171"/>
      <c r="CS92" s="172"/>
      <c r="DC92" s="172"/>
      <c r="DO92" s="171"/>
      <c r="DP92" s="172"/>
      <c r="DZ92" s="172"/>
    </row>
    <row r="93" spans="2:130" ht="3" customHeight="1" x14ac:dyDescent="0.3"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3"/>
      <c r="T93" s="93"/>
      <c r="U93" s="93"/>
      <c r="V93" s="93"/>
      <c r="W93" s="93"/>
      <c r="X93" s="93"/>
      <c r="Y93" s="98"/>
      <c r="Z93" s="98"/>
      <c r="AA93" s="98"/>
      <c r="AB93" s="97"/>
      <c r="AC93" s="97"/>
      <c r="AD93" s="97"/>
      <c r="AE93" s="90"/>
      <c r="AF93" s="90"/>
      <c r="AG93" s="90"/>
      <c r="AH93" s="91"/>
      <c r="AI93" s="91"/>
      <c r="AJ93" s="91"/>
      <c r="BJ93" s="106"/>
      <c r="BL93" s="109"/>
      <c r="BM93" s="109"/>
      <c r="BN93" s="109"/>
      <c r="BO93" s="109"/>
      <c r="BP93" s="109"/>
      <c r="BQ93" s="109"/>
      <c r="BR93" s="109"/>
      <c r="BS93" s="109"/>
      <c r="BT93" s="109"/>
      <c r="BU93" s="109"/>
      <c r="BV93" s="109"/>
      <c r="BW93" s="109"/>
      <c r="BX93" s="109"/>
      <c r="BY93" s="109"/>
      <c r="CR93" s="171"/>
      <c r="CS93" s="172"/>
      <c r="DC93" s="172"/>
      <c r="DO93" s="171"/>
      <c r="DP93" s="172"/>
      <c r="DZ93" s="172"/>
    </row>
    <row r="94" spans="2:130" ht="15" customHeight="1" x14ac:dyDescent="0.3">
      <c r="B94" s="493"/>
      <c r="C94" s="494"/>
      <c r="D94" s="494"/>
      <c r="E94" s="494"/>
      <c r="F94" s="494"/>
      <c r="G94" s="494"/>
      <c r="H94" s="494"/>
      <c r="I94" s="494"/>
      <c r="J94" s="494"/>
      <c r="K94" s="494"/>
      <c r="L94" s="494"/>
      <c r="M94" s="494"/>
      <c r="N94" s="494"/>
      <c r="O94" s="494"/>
      <c r="P94" s="494"/>
      <c r="Q94" s="494"/>
      <c r="R94" s="495"/>
      <c r="S94" s="496"/>
      <c r="T94" s="496"/>
      <c r="U94" s="496"/>
      <c r="V94" s="496"/>
      <c r="W94" s="496"/>
      <c r="X94" s="496"/>
      <c r="Y94" s="497"/>
      <c r="Z94" s="497"/>
      <c r="AA94" s="497"/>
      <c r="AB94" s="498">
        <f>IF(S94="",0,IF(S94=0,0,Y94*S94))</f>
        <v>0</v>
      </c>
      <c r="AC94" s="498"/>
      <c r="AD94" s="498"/>
      <c r="AE94" s="73"/>
      <c r="AF94" s="492"/>
      <c r="AG94" s="492"/>
      <c r="AH94" s="492"/>
      <c r="AI94" s="492"/>
      <c r="AJ94" s="492"/>
      <c r="AK94" s="492"/>
      <c r="AL94" s="492"/>
      <c r="AM94" s="492"/>
      <c r="AN94" s="492"/>
      <c r="AO94" s="492"/>
      <c r="AP94" s="492"/>
      <c r="AQ94" s="492"/>
      <c r="AR94" s="247"/>
      <c r="AS94" s="247"/>
      <c r="AT94" s="247"/>
      <c r="AU94" s="247"/>
      <c r="AV94" s="247"/>
      <c r="AW94" s="247"/>
      <c r="AX94" s="247"/>
      <c r="AY94" s="247"/>
      <c r="AZ94" s="247"/>
      <c r="BA94" s="247"/>
      <c r="BB94" s="247"/>
      <c r="BJ94" s="105"/>
      <c r="BL94" s="109"/>
      <c r="BM94" s="109"/>
      <c r="BN94" s="109"/>
      <c r="BO94" s="109"/>
      <c r="BP94" s="109"/>
      <c r="BQ94" s="109"/>
      <c r="BR94" s="109"/>
      <c r="BS94" s="109"/>
      <c r="BT94" s="109"/>
      <c r="BU94" s="109"/>
      <c r="BV94" s="109"/>
      <c r="BW94" s="109"/>
      <c r="BX94" s="109"/>
      <c r="BY94" s="109"/>
      <c r="CR94" s="171"/>
      <c r="CS94" s="172"/>
      <c r="DC94" s="172"/>
      <c r="DO94" s="171"/>
      <c r="DP94" s="172"/>
      <c r="DZ94" s="172"/>
    </row>
    <row r="95" spans="2:130" ht="3" customHeight="1" x14ac:dyDescent="0.3"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92"/>
      <c r="T95" s="92"/>
      <c r="U95" s="92"/>
      <c r="V95" s="92"/>
      <c r="W95" s="92"/>
      <c r="X95" s="92"/>
      <c r="Y95" s="97"/>
      <c r="Z95" s="97"/>
      <c r="AA95" s="97"/>
      <c r="AB95" s="97"/>
      <c r="AC95" s="97"/>
      <c r="AD95" s="97"/>
      <c r="AE95" s="90"/>
      <c r="AF95" s="90"/>
      <c r="AG95" s="90"/>
      <c r="AH95" s="91"/>
      <c r="AI95" s="91"/>
      <c r="AJ95" s="91"/>
      <c r="BJ95" s="106"/>
      <c r="BL95" s="109"/>
      <c r="BM95" s="109"/>
      <c r="BN95" s="109"/>
      <c r="BO95" s="109"/>
      <c r="BP95" s="109"/>
      <c r="BQ95" s="109"/>
      <c r="BR95" s="109"/>
      <c r="BS95" s="109"/>
      <c r="BT95" s="109"/>
      <c r="BU95" s="109"/>
      <c r="BV95" s="109"/>
      <c r="BW95" s="109"/>
      <c r="BX95" s="109"/>
      <c r="BY95" s="109"/>
      <c r="CR95" s="171"/>
      <c r="CS95" s="172"/>
      <c r="DC95" s="172"/>
      <c r="DO95" s="171"/>
      <c r="DP95" s="172"/>
      <c r="DZ95" s="172"/>
    </row>
    <row r="96" spans="2:130" ht="15" customHeight="1" x14ac:dyDescent="0.3">
      <c r="B96" s="493"/>
      <c r="C96" s="494"/>
      <c r="D96" s="494"/>
      <c r="E96" s="494"/>
      <c r="F96" s="494"/>
      <c r="G96" s="494"/>
      <c r="H96" s="494"/>
      <c r="I96" s="494"/>
      <c r="J96" s="494"/>
      <c r="K96" s="494"/>
      <c r="L96" s="494"/>
      <c r="M96" s="494"/>
      <c r="N96" s="494"/>
      <c r="O96" s="494"/>
      <c r="P96" s="494"/>
      <c r="Q96" s="494"/>
      <c r="R96" s="495"/>
      <c r="S96" s="496"/>
      <c r="T96" s="496"/>
      <c r="U96" s="496"/>
      <c r="V96" s="496"/>
      <c r="W96" s="496"/>
      <c r="X96" s="496"/>
      <c r="Y96" s="497"/>
      <c r="Z96" s="497"/>
      <c r="AA96" s="497"/>
      <c r="AB96" s="498">
        <f>IF(S96="",0,IF(S96=0,0,Y96*S96))</f>
        <v>0</v>
      </c>
      <c r="AC96" s="498"/>
      <c r="AD96" s="498"/>
      <c r="AE96" s="73"/>
      <c r="AF96" s="492"/>
      <c r="AG96" s="492"/>
      <c r="AH96" s="492"/>
      <c r="AI96" s="492"/>
      <c r="AJ96" s="492"/>
      <c r="AK96" s="492"/>
      <c r="AL96" s="492"/>
      <c r="AM96" s="492"/>
      <c r="AN96" s="492"/>
      <c r="AO96" s="492"/>
      <c r="AP96" s="492"/>
      <c r="AQ96" s="492"/>
      <c r="AR96" s="247"/>
      <c r="AS96" s="247"/>
      <c r="AT96" s="247"/>
      <c r="AU96" s="247"/>
      <c r="AV96" s="247"/>
      <c r="AW96" s="247"/>
      <c r="AX96" s="247"/>
      <c r="AY96" s="247"/>
      <c r="AZ96" s="247"/>
      <c r="BA96" s="247"/>
      <c r="BB96" s="247"/>
      <c r="BJ96" s="105"/>
      <c r="BL96" s="109"/>
      <c r="BM96" s="109"/>
      <c r="BN96" s="109"/>
      <c r="BO96" s="109"/>
      <c r="BP96" s="109"/>
      <c r="BQ96" s="109"/>
      <c r="BR96" s="109"/>
      <c r="BS96" s="109"/>
      <c r="BT96" s="109"/>
      <c r="BU96" s="109"/>
      <c r="BV96" s="109"/>
      <c r="BW96" s="109"/>
      <c r="BX96" s="109"/>
      <c r="BY96" s="109"/>
      <c r="CR96" s="171"/>
      <c r="CS96" s="172"/>
      <c r="DC96" s="172"/>
      <c r="DO96" s="171"/>
      <c r="DP96" s="172"/>
      <c r="DZ96" s="172"/>
    </row>
    <row r="97" spans="2:130" ht="3" customHeight="1" x14ac:dyDescent="0.3"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93"/>
      <c r="T97" s="93"/>
      <c r="U97" s="93"/>
      <c r="V97" s="93"/>
      <c r="W97" s="93"/>
      <c r="X97" s="93"/>
      <c r="Y97" s="98"/>
      <c r="Z97" s="98"/>
      <c r="AA97" s="98"/>
      <c r="AB97" s="97"/>
      <c r="AC97" s="97"/>
      <c r="AD97" s="97"/>
      <c r="AE97" s="90"/>
      <c r="AF97" s="90"/>
      <c r="AG97" s="90"/>
      <c r="AH97" s="91"/>
      <c r="AI97" s="91"/>
      <c r="AJ97" s="91"/>
      <c r="BJ97" s="106"/>
      <c r="BL97" s="109"/>
      <c r="BM97" s="109"/>
      <c r="BN97" s="109"/>
      <c r="BO97" s="109"/>
      <c r="BP97" s="109"/>
      <c r="BQ97" s="109"/>
      <c r="BR97" s="109"/>
      <c r="BS97" s="109"/>
      <c r="BT97" s="109"/>
      <c r="BU97" s="109"/>
      <c r="BV97" s="109"/>
      <c r="BW97" s="109"/>
      <c r="BX97" s="109"/>
      <c r="BY97" s="109"/>
      <c r="CR97" s="171"/>
      <c r="CS97" s="172"/>
      <c r="DC97" s="172"/>
      <c r="DO97" s="171"/>
      <c r="DP97" s="172"/>
      <c r="DZ97" s="172"/>
    </row>
    <row r="98" spans="2:130" ht="15" customHeight="1" x14ac:dyDescent="0.3">
      <c r="B98" s="493"/>
      <c r="C98" s="494"/>
      <c r="D98" s="494"/>
      <c r="E98" s="494"/>
      <c r="F98" s="494"/>
      <c r="G98" s="494"/>
      <c r="H98" s="494"/>
      <c r="I98" s="494"/>
      <c r="J98" s="494"/>
      <c r="K98" s="494"/>
      <c r="L98" s="494"/>
      <c r="M98" s="494"/>
      <c r="N98" s="494"/>
      <c r="O98" s="494"/>
      <c r="P98" s="494"/>
      <c r="Q98" s="494"/>
      <c r="R98" s="495"/>
      <c r="S98" s="496"/>
      <c r="T98" s="496"/>
      <c r="U98" s="496"/>
      <c r="V98" s="496"/>
      <c r="W98" s="496"/>
      <c r="X98" s="496"/>
      <c r="Y98" s="497"/>
      <c r="Z98" s="497"/>
      <c r="AA98" s="497"/>
      <c r="AB98" s="498">
        <f>IF(S98="",0,IF(S98=0,0,Y98*S98))</f>
        <v>0</v>
      </c>
      <c r="AC98" s="498"/>
      <c r="AD98" s="498"/>
      <c r="AE98" s="73"/>
      <c r="AF98" s="492"/>
      <c r="AG98" s="492"/>
      <c r="AH98" s="492"/>
      <c r="AI98" s="492"/>
      <c r="AJ98" s="492"/>
      <c r="AK98" s="492"/>
      <c r="AL98" s="492"/>
      <c r="AM98" s="492"/>
      <c r="AN98" s="492"/>
      <c r="AO98" s="492"/>
      <c r="AP98" s="492"/>
      <c r="AQ98" s="492"/>
      <c r="AR98" s="247"/>
      <c r="AS98" s="247"/>
      <c r="AT98" s="247"/>
      <c r="AU98" s="247"/>
      <c r="AV98" s="247"/>
      <c r="AW98" s="247"/>
      <c r="AX98" s="247"/>
      <c r="AY98" s="247"/>
      <c r="AZ98" s="247"/>
      <c r="BA98" s="247"/>
      <c r="BB98" s="247"/>
      <c r="BJ98" s="105"/>
      <c r="BL98" s="109"/>
      <c r="BM98" s="109"/>
      <c r="BN98" s="109"/>
      <c r="BO98" s="109"/>
      <c r="BP98" s="109"/>
      <c r="BQ98" s="109"/>
      <c r="BR98" s="109"/>
      <c r="BS98" s="109"/>
      <c r="BT98" s="109"/>
      <c r="BU98" s="109"/>
      <c r="BV98" s="109"/>
      <c r="BW98" s="109"/>
      <c r="BX98" s="109"/>
      <c r="BY98" s="109"/>
      <c r="CR98" s="171"/>
      <c r="CS98" s="172"/>
      <c r="DC98" s="172"/>
      <c r="DO98" s="171"/>
      <c r="DP98" s="172"/>
      <c r="DZ98" s="172"/>
    </row>
    <row r="99" spans="2:130" ht="3" customHeight="1" x14ac:dyDescent="0.3"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3"/>
      <c r="T99" s="93"/>
      <c r="U99" s="93"/>
      <c r="V99" s="93"/>
      <c r="W99" s="93"/>
      <c r="X99" s="93"/>
      <c r="Y99" s="98"/>
      <c r="Z99" s="98"/>
      <c r="AA99" s="98"/>
      <c r="AB99" s="98"/>
      <c r="AC99" s="98"/>
      <c r="AD99" s="98"/>
      <c r="AE99" s="90"/>
      <c r="AF99" s="90"/>
      <c r="AG99" s="90"/>
      <c r="AH99" s="91"/>
      <c r="AI99" s="91"/>
      <c r="AJ99" s="91"/>
      <c r="BJ99" s="106"/>
      <c r="BL99" s="109"/>
      <c r="BM99" s="109"/>
      <c r="BN99" s="109"/>
      <c r="BO99" s="109"/>
      <c r="BP99" s="109"/>
      <c r="BQ99" s="109"/>
      <c r="BR99" s="109"/>
      <c r="BS99" s="109"/>
      <c r="BT99" s="109"/>
      <c r="BU99" s="109"/>
      <c r="BV99" s="109"/>
      <c r="BW99" s="109"/>
      <c r="BX99" s="109"/>
      <c r="BY99" s="109"/>
      <c r="CR99" s="171"/>
      <c r="CS99" s="172"/>
      <c r="DC99" s="172"/>
      <c r="DO99" s="171"/>
      <c r="DP99" s="172"/>
      <c r="DZ99" s="172"/>
    </row>
    <row r="100" spans="2:130" ht="15" customHeight="1" x14ac:dyDescent="0.3">
      <c r="B100" s="493"/>
      <c r="C100" s="494"/>
      <c r="D100" s="494"/>
      <c r="E100" s="494"/>
      <c r="F100" s="494"/>
      <c r="G100" s="494"/>
      <c r="H100" s="494"/>
      <c r="I100" s="494"/>
      <c r="J100" s="494"/>
      <c r="K100" s="494"/>
      <c r="L100" s="494"/>
      <c r="M100" s="494"/>
      <c r="N100" s="494"/>
      <c r="O100" s="494"/>
      <c r="P100" s="494"/>
      <c r="Q100" s="494"/>
      <c r="R100" s="495"/>
      <c r="S100" s="496"/>
      <c r="T100" s="496"/>
      <c r="U100" s="496"/>
      <c r="V100" s="496"/>
      <c r="W100" s="496"/>
      <c r="X100" s="496"/>
      <c r="Y100" s="497"/>
      <c r="Z100" s="497"/>
      <c r="AA100" s="497"/>
      <c r="AB100" s="498">
        <f>IF(S100="",0,IF(S100=0,0,Y100*S100))</f>
        <v>0</v>
      </c>
      <c r="AC100" s="498"/>
      <c r="AD100" s="498"/>
      <c r="AE100" s="73"/>
      <c r="AF100" s="492"/>
      <c r="AG100" s="492"/>
      <c r="AH100" s="492"/>
      <c r="AI100" s="492"/>
      <c r="AJ100" s="492"/>
      <c r="AK100" s="492"/>
      <c r="AL100" s="492"/>
      <c r="AM100" s="492"/>
      <c r="AN100" s="492"/>
      <c r="AO100" s="492"/>
      <c r="AP100" s="492"/>
      <c r="AQ100" s="492"/>
      <c r="AR100" s="247"/>
      <c r="AS100" s="247"/>
      <c r="AT100" s="247"/>
      <c r="AU100" s="247"/>
      <c r="AV100" s="247"/>
      <c r="AW100" s="247"/>
      <c r="AX100" s="247"/>
      <c r="AY100" s="247"/>
      <c r="AZ100" s="247"/>
      <c r="BA100" s="247"/>
      <c r="BB100" s="247"/>
      <c r="BJ100" s="105"/>
      <c r="BL100" s="109"/>
      <c r="BM100" s="109"/>
      <c r="BN100" s="109"/>
      <c r="BO100" s="109"/>
      <c r="BP100" s="109"/>
      <c r="BQ100" s="109"/>
      <c r="BR100" s="109"/>
      <c r="BS100" s="109"/>
      <c r="BT100" s="109"/>
      <c r="BU100" s="109"/>
      <c r="BV100" s="109"/>
      <c r="BW100" s="109"/>
      <c r="BX100" s="109"/>
      <c r="BY100" s="109"/>
      <c r="CR100" s="171"/>
      <c r="CS100" s="172"/>
      <c r="DC100" s="172"/>
      <c r="DO100" s="171"/>
      <c r="DP100" s="172"/>
      <c r="DZ100" s="172"/>
    </row>
    <row r="101" spans="2:130" ht="3" customHeight="1" x14ac:dyDescent="0.3"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3"/>
      <c r="T101" s="93"/>
      <c r="U101" s="93"/>
      <c r="V101" s="93"/>
      <c r="W101" s="93"/>
      <c r="X101" s="93"/>
      <c r="Y101" s="98"/>
      <c r="Z101" s="98"/>
      <c r="AA101" s="98"/>
      <c r="AB101" s="97"/>
      <c r="AC101" s="97"/>
      <c r="AD101" s="97"/>
      <c r="AE101" s="90"/>
      <c r="AF101" s="90"/>
      <c r="AG101" s="90"/>
      <c r="AH101" s="91"/>
      <c r="AI101" s="91"/>
      <c r="AJ101" s="91"/>
      <c r="BJ101" s="106"/>
      <c r="BL101" s="109"/>
      <c r="BM101" s="109"/>
      <c r="BN101" s="109"/>
      <c r="BO101" s="109"/>
      <c r="BP101" s="109"/>
      <c r="BQ101" s="109"/>
      <c r="BR101" s="109"/>
      <c r="BS101" s="109"/>
      <c r="BT101" s="109"/>
      <c r="BU101" s="109"/>
      <c r="BV101" s="109"/>
      <c r="BW101" s="109"/>
      <c r="BX101" s="109"/>
      <c r="BY101" s="109"/>
      <c r="CR101" s="171"/>
      <c r="CS101" s="172"/>
      <c r="DC101" s="172"/>
      <c r="DO101" s="171"/>
      <c r="DP101" s="172"/>
      <c r="DZ101" s="172"/>
    </row>
    <row r="102" spans="2:130" ht="15" customHeight="1" x14ac:dyDescent="0.3">
      <c r="B102" s="493"/>
      <c r="C102" s="494"/>
      <c r="D102" s="494"/>
      <c r="E102" s="494"/>
      <c r="F102" s="494"/>
      <c r="G102" s="494"/>
      <c r="H102" s="494"/>
      <c r="I102" s="494"/>
      <c r="J102" s="494"/>
      <c r="K102" s="494"/>
      <c r="L102" s="494"/>
      <c r="M102" s="494"/>
      <c r="N102" s="494"/>
      <c r="O102" s="494"/>
      <c r="P102" s="494"/>
      <c r="Q102" s="494"/>
      <c r="R102" s="495"/>
      <c r="S102" s="496"/>
      <c r="T102" s="496"/>
      <c r="U102" s="496"/>
      <c r="V102" s="496"/>
      <c r="W102" s="496"/>
      <c r="X102" s="496"/>
      <c r="Y102" s="497"/>
      <c r="Z102" s="497"/>
      <c r="AA102" s="497"/>
      <c r="AB102" s="498">
        <f>IF(S102="",0,IF(S102=0,0,Y102*S102))</f>
        <v>0</v>
      </c>
      <c r="AC102" s="498"/>
      <c r="AD102" s="498"/>
      <c r="AE102" s="73"/>
      <c r="AF102" s="492"/>
      <c r="AG102" s="492"/>
      <c r="AH102" s="492"/>
      <c r="AI102" s="492"/>
      <c r="AJ102" s="492"/>
      <c r="AK102" s="492"/>
      <c r="AL102" s="492"/>
      <c r="AM102" s="492"/>
      <c r="AN102" s="492"/>
      <c r="AO102" s="492"/>
      <c r="AP102" s="492"/>
      <c r="AQ102" s="492"/>
      <c r="AR102" s="247"/>
      <c r="AS102" s="247"/>
      <c r="AT102" s="247"/>
      <c r="AU102" s="247"/>
      <c r="AV102" s="247"/>
      <c r="AW102" s="247"/>
      <c r="AX102" s="247"/>
      <c r="AY102" s="247"/>
      <c r="AZ102" s="247"/>
      <c r="BA102" s="247"/>
      <c r="BB102" s="247"/>
      <c r="BJ102" s="105"/>
      <c r="BL102" s="109"/>
      <c r="BM102" s="109"/>
      <c r="BN102" s="109"/>
      <c r="BO102" s="109"/>
      <c r="BP102" s="109"/>
      <c r="BQ102" s="109"/>
      <c r="BR102" s="109"/>
      <c r="BS102" s="109"/>
      <c r="BT102" s="109"/>
      <c r="BU102" s="109"/>
      <c r="BV102" s="109"/>
      <c r="BW102" s="109"/>
      <c r="BX102" s="109"/>
      <c r="BY102" s="109"/>
      <c r="CR102" s="171"/>
      <c r="CS102" s="172"/>
      <c r="DC102" s="172"/>
      <c r="DO102" s="171"/>
      <c r="DP102" s="172"/>
      <c r="DZ102" s="172"/>
    </row>
    <row r="103" spans="2:130" ht="3" customHeight="1" x14ac:dyDescent="0.3"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93"/>
      <c r="T103" s="93"/>
      <c r="U103" s="93"/>
      <c r="V103" s="93"/>
      <c r="W103" s="93"/>
      <c r="X103" s="93"/>
      <c r="Y103" s="98"/>
      <c r="Z103" s="98"/>
      <c r="AA103" s="98"/>
      <c r="AB103" s="98"/>
      <c r="AC103" s="98"/>
      <c r="AD103" s="98"/>
      <c r="AE103" s="90"/>
      <c r="AF103" s="90"/>
      <c r="AG103" s="90"/>
      <c r="AH103" s="91"/>
      <c r="AI103" s="91"/>
      <c r="AJ103" s="91"/>
      <c r="BJ103" s="106"/>
      <c r="BL103" s="109"/>
      <c r="BM103" s="109"/>
      <c r="BN103" s="109"/>
      <c r="BO103" s="109"/>
      <c r="BP103" s="109"/>
      <c r="BQ103" s="109"/>
      <c r="BR103" s="109"/>
      <c r="BS103" s="109"/>
      <c r="BT103" s="109"/>
      <c r="BU103" s="109"/>
      <c r="BV103" s="109"/>
      <c r="BW103" s="109"/>
      <c r="BX103" s="109"/>
      <c r="BY103" s="109"/>
      <c r="CR103" s="171"/>
      <c r="CS103" s="172"/>
      <c r="DC103" s="172"/>
      <c r="DO103" s="171"/>
      <c r="DP103" s="172"/>
      <c r="DZ103" s="172"/>
    </row>
    <row r="104" spans="2:130" ht="15" customHeight="1" x14ac:dyDescent="0.3">
      <c r="B104" s="493"/>
      <c r="C104" s="494"/>
      <c r="D104" s="494"/>
      <c r="E104" s="494"/>
      <c r="F104" s="494"/>
      <c r="G104" s="494"/>
      <c r="H104" s="494"/>
      <c r="I104" s="494"/>
      <c r="J104" s="494"/>
      <c r="K104" s="494"/>
      <c r="L104" s="494"/>
      <c r="M104" s="494"/>
      <c r="N104" s="494"/>
      <c r="O104" s="494"/>
      <c r="P104" s="494"/>
      <c r="Q104" s="494"/>
      <c r="R104" s="495"/>
      <c r="S104" s="496"/>
      <c r="T104" s="496"/>
      <c r="U104" s="496"/>
      <c r="V104" s="496"/>
      <c r="W104" s="496"/>
      <c r="X104" s="496"/>
      <c r="Y104" s="497"/>
      <c r="Z104" s="497"/>
      <c r="AA104" s="497"/>
      <c r="AB104" s="498">
        <f>IF(S104="",0,IF(S104=0,0,Y104*S104))</f>
        <v>0</v>
      </c>
      <c r="AC104" s="498"/>
      <c r="AD104" s="498"/>
      <c r="AE104" s="73"/>
      <c r="AF104" s="492"/>
      <c r="AG104" s="492"/>
      <c r="AH104" s="492"/>
      <c r="AI104" s="492"/>
      <c r="AJ104" s="492"/>
      <c r="AK104" s="492"/>
      <c r="AL104" s="492"/>
      <c r="AM104" s="492"/>
      <c r="AN104" s="492"/>
      <c r="AO104" s="492"/>
      <c r="AP104" s="492"/>
      <c r="AQ104" s="492"/>
      <c r="AR104" s="247"/>
      <c r="AS104" s="247"/>
      <c r="AT104" s="247"/>
      <c r="AU104" s="247"/>
      <c r="AV104" s="247"/>
      <c r="AW104" s="247"/>
      <c r="AX104" s="247"/>
      <c r="AY104" s="247"/>
      <c r="AZ104" s="247"/>
      <c r="BA104" s="247"/>
      <c r="BB104" s="247"/>
      <c r="BJ104" s="105"/>
      <c r="BL104" s="109"/>
      <c r="BM104" s="109"/>
      <c r="BN104" s="109"/>
      <c r="BO104" s="109"/>
      <c r="BP104" s="109"/>
      <c r="BQ104" s="109"/>
      <c r="BR104" s="109"/>
      <c r="BS104" s="109"/>
      <c r="BT104" s="109"/>
      <c r="BU104" s="109"/>
      <c r="BV104" s="109"/>
      <c r="BW104" s="109"/>
      <c r="BX104" s="109"/>
      <c r="BY104" s="109"/>
      <c r="CR104" s="171"/>
      <c r="CS104" s="172"/>
      <c r="DC104" s="172"/>
      <c r="DO104" s="171"/>
      <c r="DP104" s="172"/>
      <c r="DZ104" s="172"/>
    </row>
    <row r="105" spans="2:130" ht="3" customHeight="1" x14ac:dyDescent="0.3"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93"/>
      <c r="T105" s="93"/>
      <c r="U105" s="93"/>
      <c r="V105" s="93"/>
      <c r="W105" s="93"/>
      <c r="X105" s="93"/>
      <c r="Y105" s="98"/>
      <c r="Z105" s="98"/>
      <c r="AA105" s="98"/>
      <c r="AB105" s="97"/>
      <c r="AC105" s="97"/>
      <c r="AD105" s="97"/>
      <c r="AE105" s="90"/>
      <c r="AF105" s="90"/>
      <c r="AG105" s="90"/>
      <c r="AH105" s="91"/>
      <c r="AI105" s="91"/>
      <c r="AJ105" s="91"/>
      <c r="BJ105" s="106"/>
      <c r="BL105" s="109"/>
      <c r="BM105" s="109"/>
      <c r="BN105" s="109"/>
      <c r="BO105" s="109"/>
      <c r="BP105" s="109"/>
      <c r="BQ105" s="109"/>
      <c r="BR105" s="109"/>
      <c r="BS105" s="109"/>
      <c r="BT105" s="109"/>
      <c r="BU105" s="109"/>
      <c r="BV105" s="109"/>
      <c r="BW105" s="109"/>
      <c r="BX105" s="109"/>
      <c r="BY105" s="109"/>
      <c r="CR105" s="171"/>
      <c r="CS105" s="172"/>
      <c r="DC105" s="172"/>
      <c r="DO105" s="171"/>
      <c r="DP105" s="172"/>
      <c r="DZ105" s="172"/>
    </row>
    <row r="106" spans="2:130" ht="15" customHeight="1" x14ac:dyDescent="0.3">
      <c r="B106" s="493"/>
      <c r="C106" s="494"/>
      <c r="D106" s="494"/>
      <c r="E106" s="494"/>
      <c r="F106" s="494"/>
      <c r="G106" s="494"/>
      <c r="H106" s="494"/>
      <c r="I106" s="494"/>
      <c r="J106" s="494"/>
      <c r="K106" s="494"/>
      <c r="L106" s="494"/>
      <c r="M106" s="494"/>
      <c r="N106" s="494"/>
      <c r="O106" s="494"/>
      <c r="P106" s="494"/>
      <c r="Q106" s="494"/>
      <c r="R106" s="495"/>
      <c r="S106" s="496"/>
      <c r="T106" s="496"/>
      <c r="U106" s="496"/>
      <c r="V106" s="496"/>
      <c r="W106" s="496"/>
      <c r="X106" s="496"/>
      <c r="Y106" s="497"/>
      <c r="Z106" s="497"/>
      <c r="AA106" s="497"/>
      <c r="AB106" s="498">
        <f>IF(S106="",0,IF(S106=0,0,Y106*S106))</f>
        <v>0</v>
      </c>
      <c r="AC106" s="498"/>
      <c r="AD106" s="498"/>
      <c r="AE106" s="73"/>
      <c r="AF106" s="492"/>
      <c r="AG106" s="492"/>
      <c r="AH106" s="492"/>
      <c r="AI106" s="492"/>
      <c r="AJ106" s="492"/>
      <c r="AK106" s="492"/>
      <c r="AL106" s="492"/>
      <c r="AM106" s="492"/>
      <c r="AN106" s="492"/>
      <c r="AO106" s="492"/>
      <c r="AP106" s="492"/>
      <c r="AQ106" s="492"/>
      <c r="AR106" s="247"/>
      <c r="AS106" s="247"/>
      <c r="AT106" s="247"/>
      <c r="AU106" s="247"/>
      <c r="AV106" s="247"/>
      <c r="AW106" s="247"/>
      <c r="AX106" s="247"/>
      <c r="AY106" s="247"/>
      <c r="AZ106" s="247"/>
      <c r="BA106" s="247"/>
      <c r="BB106" s="247"/>
      <c r="BJ106" s="105"/>
      <c r="BL106" s="109"/>
      <c r="BM106" s="109"/>
      <c r="BN106" s="109"/>
      <c r="BO106" s="109"/>
      <c r="BP106" s="109"/>
      <c r="BQ106" s="109"/>
      <c r="BR106" s="109"/>
      <c r="BS106" s="109"/>
      <c r="BT106" s="109"/>
      <c r="BU106" s="109"/>
      <c r="BV106" s="109"/>
      <c r="BW106" s="109"/>
      <c r="BX106" s="109"/>
      <c r="BY106" s="109"/>
      <c r="CR106" s="171"/>
      <c r="CS106" s="172"/>
      <c r="DC106" s="172"/>
      <c r="DO106" s="171"/>
      <c r="DP106" s="172"/>
      <c r="DZ106" s="172"/>
    </row>
    <row r="107" spans="2:130" ht="3.65" customHeight="1" x14ac:dyDescent="0.3"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3"/>
      <c r="T107" s="93"/>
      <c r="U107" s="93"/>
      <c r="V107" s="93"/>
      <c r="W107" s="93"/>
      <c r="X107" s="93"/>
      <c r="Y107" s="98"/>
      <c r="Z107" s="98"/>
      <c r="AA107" s="98"/>
      <c r="AB107" s="98"/>
      <c r="AC107" s="98"/>
      <c r="AD107" s="98"/>
      <c r="AF107" s="90"/>
      <c r="AG107" s="90"/>
      <c r="AH107" s="91"/>
      <c r="AI107" s="91"/>
      <c r="AJ107" s="91"/>
      <c r="CR107" s="171"/>
      <c r="CS107" s="172"/>
      <c r="DC107" s="172"/>
      <c r="DO107" s="171"/>
      <c r="DP107" s="172"/>
      <c r="DZ107" s="172"/>
    </row>
    <row r="108" spans="2:130" ht="15" customHeight="1" x14ac:dyDescent="0.3">
      <c r="B108" s="493"/>
      <c r="C108" s="494"/>
      <c r="D108" s="494"/>
      <c r="E108" s="494"/>
      <c r="F108" s="494"/>
      <c r="G108" s="494"/>
      <c r="H108" s="494"/>
      <c r="I108" s="494"/>
      <c r="J108" s="494"/>
      <c r="K108" s="494"/>
      <c r="L108" s="494"/>
      <c r="M108" s="494"/>
      <c r="N108" s="494"/>
      <c r="O108" s="494"/>
      <c r="P108" s="494"/>
      <c r="Q108" s="494"/>
      <c r="R108" s="495"/>
      <c r="S108" s="496"/>
      <c r="T108" s="496"/>
      <c r="U108" s="496"/>
      <c r="V108" s="496"/>
      <c r="W108" s="496"/>
      <c r="X108" s="496"/>
      <c r="Y108" s="497"/>
      <c r="Z108" s="497"/>
      <c r="AA108" s="497"/>
      <c r="AB108" s="498">
        <f>IF(S108="",0,IF(S108=0,0,Y108*S108))</f>
        <v>0</v>
      </c>
      <c r="AC108" s="498"/>
      <c r="AD108" s="498"/>
      <c r="AE108" s="73"/>
      <c r="AF108" s="492"/>
      <c r="AG108" s="492"/>
      <c r="AH108" s="492"/>
      <c r="AI108" s="492"/>
      <c r="AJ108" s="492"/>
      <c r="AK108" s="492"/>
      <c r="AL108" s="492"/>
      <c r="AM108" s="492"/>
      <c r="AN108" s="492"/>
      <c r="AO108" s="492"/>
      <c r="AP108" s="492"/>
      <c r="AQ108" s="492"/>
      <c r="AR108" s="247"/>
      <c r="AS108" s="247"/>
      <c r="AT108" s="247"/>
      <c r="AU108" s="247"/>
      <c r="AV108" s="247"/>
      <c r="AW108" s="247"/>
      <c r="AX108" s="247"/>
      <c r="AY108" s="247"/>
      <c r="AZ108" s="247"/>
      <c r="BA108" s="247"/>
      <c r="BB108" s="247"/>
      <c r="BJ108" s="105"/>
      <c r="BL108" s="109"/>
      <c r="BM108" s="109"/>
      <c r="BN108" s="109"/>
      <c r="BO108" s="109"/>
      <c r="BP108" s="109"/>
      <c r="BQ108" s="109"/>
      <c r="BR108" s="109"/>
      <c r="BS108" s="109"/>
      <c r="BT108" s="109"/>
      <c r="BU108" s="109"/>
      <c r="BV108" s="109"/>
      <c r="BW108" s="109"/>
      <c r="BX108" s="109"/>
      <c r="BY108" s="109"/>
      <c r="CR108" s="171"/>
      <c r="CS108" s="172"/>
      <c r="DC108" s="172"/>
      <c r="DO108" s="171"/>
      <c r="DP108" s="172"/>
      <c r="DZ108" s="172"/>
    </row>
    <row r="109" spans="2:130" ht="3" customHeight="1" x14ac:dyDescent="0.3"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3"/>
      <c r="T109" s="93"/>
      <c r="U109" s="93"/>
      <c r="V109" s="93"/>
      <c r="W109" s="93"/>
      <c r="X109" s="93"/>
      <c r="Y109" s="98"/>
      <c r="Z109" s="98"/>
      <c r="AA109" s="98"/>
      <c r="AB109" s="97"/>
      <c r="AC109" s="97"/>
      <c r="AD109" s="97"/>
      <c r="AE109" s="90"/>
      <c r="AF109" s="90"/>
      <c r="AG109" s="90"/>
      <c r="AH109" s="91"/>
      <c r="AI109" s="91"/>
      <c r="AJ109" s="91"/>
      <c r="BJ109" s="106"/>
      <c r="BL109" s="109"/>
      <c r="BM109" s="109"/>
      <c r="BN109" s="109"/>
      <c r="BO109" s="109"/>
      <c r="BP109" s="109"/>
      <c r="BQ109" s="109"/>
      <c r="BR109" s="109"/>
      <c r="BS109" s="109"/>
      <c r="BT109" s="109"/>
      <c r="BU109" s="109"/>
      <c r="BV109" s="109"/>
      <c r="BW109" s="109"/>
      <c r="BX109" s="109"/>
      <c r="BY109" s="109"/>
      <c r="CR109" s="171"/>
      <c r="CS109" s="172"/>
      <c r="DC109" s="172"/>
      <c r="DO109" s="171"/>
      <c r="DP109" s="172"/>
      <c r="DZ109" s="172"/>
    </row>
    <row r="110" spans="2:130" ht="15" customHeight="1" x14ac:dyDescent="0.3">
      <c r="B110" s="493"/>
      <c r="C110" s="494"/>
      <c r="D110" s="494"/>
      <c r="E110" s="494"/>
      <c r="F110" s="494"/>
      <c r="G110" s="494"/>
      <c r="H110" s="494"/>
      <c r="I110" s="494"/>
      <c r="J110" s="494"/>
      <c r="K110" s="494"/>
      <c r="L110" s="494"/>
      <c r="M110" s="494"/>
      <c r="N110" s="494"/>
      <c r="O110" s="494"/>
      <c r="P110" s="494"/>
      <c r="Q110" s="494"/>
      <c r="R110" s="495"/>
      <c r="S110" s="496"/>
      <c r="T110" s="496"/>
      <c r="U110" s="496"/>
      <c r="V110" s="496"/>
      <c r="W110" s="496"/>
      <c r="X110" s="496"/>
      <c r="Y110" s="497"/>
      <c r="Z110" s="497"/>
      <c r="AA110" s="497"/>
      <c r="AB110" s="498">
        <f>IF(S110="",0,IF(S110=0,0,Y110*S110))</f>
        <v>0</v>
      </c>
      <c r="AC110" s="498"/>
      <c r="AD110" s="498"/>
      <c r="AE110" s="73"/>
      <c r="AF110" s="492"/>
      <c r="AG110" s="492"/>
      <c r="AH110" s="492"/>
      <c r="AI110" s="492"/>
      <c r="AJ110" s="492"/>
      <c r="AK110" s="492"/>
      <c r="AL110" s="492"/>
      <c r="AM110" s="492"/>
      <c r="AN110" s="492"/>
      <c r="AO110" s="492"/>
      <c r="AP110" s="492"/>
      <c r="AQ110" s="492"/>
      <c r="AR110" s="247"/>
      <c r="AS110" s="247"/>
      <c r="AT110" s="247"/>
      <c r="AU110" s="247"/>
      <c r="AV110" s="247"/>
      <c r="AW110" s="247"/>
      <c r="AX110" s="247"/>
      <c r="AY110" s="247"/>
      <c r="AZ110" s="247"/>
      <c r="BA110" s="247"/>
      <c r="BB110" s="247"/>
      <c r="BJ110" s="105"/>
      <c r="BL110" s="109"/>
      <c r="BM110" s="109"/>
      <c r="BN110" s="109"/>
      <c r="BO110" s="109"/>
      <c r="BP110" s="109"/>
      <c r="BQ110" s="109"/>
      <c r="BR110" s="109"/>
      <c r="BS110" s="109"/>
      <c r="BT110" s="109"/>
      <c r="BU110" s="109"/>
      <c r="BV110" s="109"/>
      <c r="BW110" s="109"/>
      <c r="BX110" s="109"/>
      <c r="BY110" s="109"/>
      <c r="CR110" s="171"/>
      <c r="CS110" s="172"/>
      <c r="DC110" s="172"/>
      <c r="DO110" s="171"/>
      <c r="DP110" s="172"/>
      <c r="DZ110" s="172"/>
    </row>
    <row r="111" spans="2:130" ht="3" customHeight="1" x14ac:dyDescent="0.3"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3"/>
      <c r="T111" s="93"/>
      <c r="U111" s="93"/>
      <c r="V111" s="93"/>
      <c r="W111" s="93"/>
      <c r="X111" s="93"/>
      <c r="Y111" s="98"/>
      <c r="Z111" s="98"/>
      <c r="AA111" s="98"/>
      <c r="AB111" s="98"/>
      <c r="AC111" s="98"/>
      <c r="AD111" s="98"/>
      <c r="AE111" s="90"/>
      <c r="AF111" s="90"/>
      <c r="AG111" s="90"/>
      <c r="AH111" s="91"/>
      <c r="AI111" s="91"/>
      <c r="AJ111" s="91"/>
      <c r="BJ111" s="106"/>
      <c r="BL111" s="109"/>
      <c r="BM111" s="109"/>
      <c r="BN111" s="109"/>
      <c r="BO111" s="109"/>
      <c r="BP111" s="109"/>
      <c r="BQ111" s="109"/>
      <c r="BR111" s="109"/>
      <c r="BS111" s="109"/>
      <c r="BT111" s="109"/>
      <c r="BU111" s="109"/>
      <c r="BV111" s="109"/>
      <c r="BW111" s="109"/>
      <c r="BX111" s="109"/>
      <c r="BY111" s="109"/>
      <c r="CR111" s="171"/>
      <c r="CS111" s="172"/>
      <c r="DC111" s="172"/>
      <c r="DO111" s="171"/>
      <c r="DP111" s="172"/>
      <c r="DZ111" s="172"/>
    </row>
    <row r="112" spans="2:130" ht="15" customHeight="1" x14ac:dyDescent="0.3">
      <c r="B112" s="493"/>
      <c r="C112" s="494"/>
      <c r="D112" s="494"/>
      <c r="E112" s="494"/>
      <c r="F112" s="494"/>
      <c r="G112" s="494"/>
      <c r="H112" s="494"/>
      <c r="I112" s="494"/>
      <c r="J112" s="494"/>
      <c r="K112" s="494"/>
      <c r="L112" s="494"/>
      <c r="M112" s="494"/>
      <c r="N112" s="494"/>
      <c r="O112" s="494"/>
      <c r="P112" s="494"/>
      <c r="Q112" s="494"/>
      <c r="R112" s="495"/>
      <c r="S112" s="496"/>
      <c r="T112" s="496"/>
      <c r="U112" s="496"/>
      <c r="V112" s="496"/>
      <c r="W112" s="496"/>
      <c r="X112" s="496"/>
      <c r="Y112" s="497"/>
      <c r="Z112" s="497"/>
      <c r="AA112" s="497"/>
      <c r="AB112" s="498">
        <f>IF(S112="",0,IF(S112=0,0,Y112*S112))</f>
        <v>0</v>
      </c>
      <c r="AC112" s="498"/>
      <c r="AD112" s="498"/>
      <c r="AE112" s="73"/>
      <c r="AF112" s="492"/>
      <c r="AG112" s="492"/>
      <c r="AH112" s="492"/>
      <c r="AI112" s="492"/>
      <c r="AJ112" s="492"/>
      <c r="AK112" s="492"/>
      <c r="AL112" s="492"/>
      <c r="AM112" s="492"/>
      <c r="AN112" s="492"/>
      <c r="AO112" s="492"/>
      <c r="AP112" s="492"/>
      <c r="AQ112" s="492"/>
      <c r="AR112" s="247"/>
      <c r="AS112" s="247"/>
      <c r="AT112" s="247"/>
      <c r="AU112" s="247"/>
      <c r="AV112" s="247"/>
      <c r="AW112" s="247"/>
      <c r="AX112" s="247"/>
      <c r="AY112" s="247"/>
      <c r="AZ112" s="247"/>
      <c r="BA112" s="247"/>
      <c r="BB112" s="247"/>
      <c r="BJ112" s="105"/>
      <c r="BL112" s="109"/>
      <c r="BM112" s="109"/>
      <c r="BN112" s="109"/>
      <c r="BO112" s="109"/>
      <c r="BP112" s="109"/>
      <c r="BQ112" s="109"/>
      <c r="BR112" s="109"/>
      <c r="BS112" s="109"/>
      <c r="BT112" s="109"/>
      <c r="BU112" s="109"/>
      <c r="BV112" s="109"/>
      <c r="BW112" s="109"/>
      <c r="BX112" s="109"/>
      <c r="BY112" s="109"/>
      <c r="CR112" s="171"/>
      <c r="CS112" s="172"/>
      <c r="DC112" s="172"/>
      <c r="DO112" s="171"/>
      <c r="DP112" s="172"/>
      <c r="DZ112" s="172"/>
    </row>
    <row r="113" spans="2:130" ht="3" customHeight="1" x14ac:dyDescent="0.3"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3"/>
      <c r="T113" s="93"/>
      <c r="U113" s="93"/>
      <c r="V113" s="93"/>
      <c r="W113" s="93"/>
      <c r="X113" s="93"/>
      <c r="Y113" s="98"/>
      <c r="Z113" s="98"/>
      <c r="AA113" s="98"/>
      <c r="AB113" s="97"/>
      <c r="AC113" s="97"/>
      <c r="AD113" s="97"/>
      <c r="AE113" s="90"/>
      <c r="AF113" s="90"/>
      <c r="AG113" s="90"/>
      <c r="AH113" s="91"/>
      <c r="AI113" s="91"/>
      <c r="AJ113" s="91"/>
      <c r="BJ113" s="106"/>
      <c r="BL113" s="109"/>
      <c r="BM113" s="109"/>
      <c r="BN113" s="109"/>
      <c r="BO113" s="109"/>
      <c r="BP113" s="109"/>
      <c r="BQ113" s="109"/>
      <c r="BR113" s="109"/>
      <c r="BS113" s="109"/>
      <c r="BT113" s="109"/>
      <c r="BU113" s="109"/>
      <c r="BV113" s="109"/>
      <c r="BW113" s="109"/>
      <c r="BX113" s="109"/>
      <c r="BY113" s="109"/>
      <c r="CR113" s="171"/>
      <c r="CS113" s="172"/>
      <c r="DC113" s="172"/>
      <c r="DO113" s="171"/>
      <c r="DP113" s="172"/>
      <c r="DZ113" s="172"/>
    </row>
    <row r="114" spans="2:130" ht="15" customHeight="1" x14ac:dyDescent="0.3">
      <c r="B114" s="493"/>
      <c r="C114" s="494"/>
      <c r="D114" s="494"/>
      <c r="E114" s="494"/>
      <c r="F114" s="494"/>
      <c r="G114" s="494"/>
      <c r="H114" s="494"/>
      <c r="I114" s="494"/>
      <c r="J114" s="494"/>
      <c r="K114" s="494"/>
      <c r="L114" s="494"/>
      <c r="M114" s="494"/>
      <c r="N114" s="494"/>
      <c r="O114" s="494"/>
      <c r="P114" s="494"/>
      <c r="Q114" s="494"/>
      <c r="R114" s="495"/>
      <c r="S114" s="496"/>
      <c r="T114" s="496"/>
      <c r="U114" s="496"/>
      <c r="V114" s="496"/>
      <c r="W114" s="496"/>
      <c r="X114" s="496"/>
      <c r="Y114" s="497"/>
      <c r="Z114" s="497"/>
      <c r="AA114" s="497"/>
      <c r="AB114" s="498">
        <f>IF(S114="",0,IF(S114=0,0,Y114*S114))</f>
        <v>0</v>
      </c>
      <c r="AC114" s="498"/>
      <c r="AD114" s="498"/>
      <c r="AE114" s="73"/>
      <c r="AF114" s="492"/>
      <c r="AG114" s="492"/>
      <c r="AH114" s="492"/>
      <c r="AI114" s="492"/>
      <c r="AJ114" s="492"/>
      <c r="AK114" s="492"/>
      <c r="AL114" s="492"/>
      <c r="AM114" s="492"/>
      <c r="AN114" s="492"/>
      <c r="AO114" s="492"/>
      <c r="AP114" s="492"/>
      <c r="AQ114" s="492"/>
      <c r="AR114" s="247"/>
      <c r="AS114" s="247"/>
      <c r="AT114" s="247"/>
      <c r="AU114" s="247"/>
      <c r="AV114" s="247"/>
      <c r="AW114" s="247"/>
      <c r="AX114" s="247"/>
      <c r="AY114" s="247"/>
      <c r="AZ114" s="247"/>
      <c r="BA114" s="247"/>
      <c r="BB114" s="247"/>
      <c r="BJ114" s="105"/>
      <c r="BL114" s="109"/>
      <c r="BM114" s="109"/>
      <c r="BN114" s="109"/>
      <c r="BO114" s="109"/>
      <c r="BP114" s="109"/>
      <c r="BQ114" s="109"/>
      <c r="BR114" s="109"/>
      <c r="BS114" s="109"/>
      <c r="BT114" s="109"/>
      <c r="BU114" s="109"/>
      <c r="BV114" s="109"/>
      <c r="BW114" s="109"/>
      <c r="BX114" s="109"/>
      <c r="BY114" s="109"/>
      <c r="CR114" s="171"/>
      <c r="CS114" s="172"/>
      <c r="DC114" s="172"/>
      <c r="DO114" s="171"/>
      <c r="DP114" s="172"/>
      <c r="DZ114" s="172"/>
    </row>
    <row r="115" spans="2:130" x14ac:dyDescent="0.3"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0"/>
      <c r="BB115" s="90"/>
      <c r="BK115" s="540"/>
      <c r="BL115" s="540"/>
      <c r="BM115" s="540"/>
      <c r="BN115" s="540"/>
      <c r="BO115" s="540"/>
      <c r="BP115" s="540"/>
      <c r="BQ115" s="540"/>
      <c r="BR115" s="540"/>
      <c r="BS115" s="540"/>
      <c r="BT115" s="540"/>
      <c r="BU115" s="540"/>
      <c r="BV115" s="540"/>
      <c r="BW115" s="540"/>
      <c r="BX115" s="540"/>
      <c r="BY115" s="540"/>
      <c r="BZ115" s="540"/>
      <c r="CA115" s="540"/>
      <c r="CB115" s="541"/>
      <c r="CC115" s="541"/>
      <c r="CD115" s="541"/>
      <c r="CH115" s="171"/>
      <c r="CI115" s="172"/>
      <c r="CS115" s="172"/>
    </row>
    <row r="116" spans="2:130" x14ac:dyDescent="0.3"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  <c r="AP116" s="90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0"/>
      <c r="BB116" s="90"/>
      <c r="BK116" s="540"/>
      <c r="BL116" s="540"/>
      <c r="BM116" s="540"/>
      <c r="BN116" s="540"/>
      <c r="BO116" s="540"/>
      <c r="BP116" s="540"/>
      <c r="BQ116" s="540"/>
      <c r="BR116" s="540"/>
      <c r="BS116" s="540"/>
      <c r="BT116" s="540"/>
      <c r="BU116" s="540"/>
      <c r="BV116" s="540"/>
      <c r="BW116" s="540"/>
      <c r="BX116" s="540"/>
      <c r="BY116" s="540"/>
      <c r="BZ116" s="540"/>
      <c r="CA116" s="540"/>
      <c r="CB116" s="541"/>
      <c r="CC116" s="541"/>
      <c r="CD116" s="541"/>
      <c r="CH116" s="171"/>
      <c r="CI116" s="172"/>
      <c r="CS116" s="172"/>
    </row>
    <row r="117" spans="2:130" x14ac:dyDescent="0.3"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  <c r="AP117" s="90"/>
      <c r="AQ117" s="90"/>
      <c r="AR117" s="90"/>
      <c r="AS117" s="90"/>
      <c r="AT117" s="90"/>
      <c r="AU117" s="90"/>
      <c r="AV117" s="90"/>
      <c r="AW117" s="90"/>
      <c r="AX117" s="90"/>
      <c r="AY117" s="90"/>
      <c r="AZ117" s="90"/>
      <c r="BA117" s="90"/>
      <c r="BB117" s="90"/>
      <c r="BK117" s="540"/>
      <c r="BL117" s="540"/>
      <c r="BM117" s="540"/>
      <c r="BN117" s="540"/>
      <c r="BO117" s="540"/>
      <c r="BP117" s="540"/>
      <c r="BQ117" s="540"/>
      <c r="BR117" s="540"/>
      <c r="BS117" s="540"/>
      <c r="BT117" s="540"/>
      <c r="BU117" s="540"/>
      <c r="BV117" s="540"/>
      <c r="BW117" s="540"/>
      <c r="BX117" s="540"/>
      <c r="BY117" s="540"/>
      <c r="BZ117" s="540"/>
      <c r="CA117" s="540"/>
      <c r="CB117" s="541"/>
      <c r="CC117" s="541"/>
      <c r="CD117" s="541"/>
      <c r="CH117" s="171"/>
      <c r="CI117" s="172"/>
      <c r="CS117" s="172"/>
    </row>
    <row r="118" spans="2:130" x14ac:dyDescent="0.3"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  <c r="AP118" s="90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0"/>
      <c r="BB118" s="90"/>
      <c r="BK118" s="540"/>
      <c r="BL118" s="540"/>
      <c r="BM118" s="540"/>
      <c r="BN118" s="540"/>
      <c r="BO118" s="540"/>
      <c r="BP118" s="540"/>
      <c r="BQ118" s="540"/>
      <c r="BR118" s="540"/>
      <c r="BS118" s="540"/>
      <c r="BT118" s="540"/>
      <c r="BU118" s="540"/>
      <c r="BV118" s="540"/>
      <c r="BW118" s="540"/>
      <c r="BX118" s="540"/>
      <c r="BY118" s="540"/>
      <c r="BZ118" s="540"/>
      <c r="CA118" s="540"/>
      <c r="CB118" s="541"/>
      <c r="CC118" s="541"/>
      <c r="CD118" s="541"/>
      <c r="CH118" s="171"/>
      <c r="CI118" s="172"/>
      <c r="CS118" s="172"/>
    </row>
    <row r="119" spans="2:130" x14ac:dyDescent="0.3"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  <c r="AP119" s="90"/>
      <c r="AQ119" s="90"/>
      <c r="AR119" s="90"/>
      <c r="AS119" s="90"/>
      <c r="AT119" s="90"/>
      <c r="AU119" s="90"/>
      <c r="AV119" s="90"/>
      <c r="AW119" s="90"/>
      <c r="AX119" s="90"/>
      <c r="AY119" s="90"/>
      <c r="AZ119" s="90"/>
      <c r="BA119" s="90"/>
      <c r="BB119" s="90"/>
      <c r="BK119" s="540"/>
      <c r="BL119" s="540"/>
      <c r="BM119" s="540"/>
      <c r="BN119" s="540"/>
      <c r="BO119" s="540"/>
      <c r="BP119" s="540"/>
      <c r="BQ119" s="540"/>
      <c r="BR119" s="540"/>
      <c r="BS119" s="540"/>
      <c r="BT119" s="540"/>
      <c r="BU119" s="540"/>
      <c r="BV119" s="540"/>
      <c r="BW119" s="540"/>
      <c r="BX119" s="540"/>
      <c r="BY119" s="540"/>
      <c r="BZ119" s="540"/>
      <c r="CA119" s="540"/>
      <c r="CB119" s="541"/>
      <c r="CC119" s="541"/>
      <c r="CD119" s="541"/>
      <c r="CH119" s="171"/>
      <c r="CI119" s="172"/>
      <c r="CS119" s="172"/>
    </row>
    <row r="120" spans="2:130" x14ac:dyDescent="0.3">
      <c r="AF120" s="90"/>
      <c r="AG120" s="90"/>
      <c r="AH120" s="90"/>
      <c r="AI120" s="90"/>
      <c r="AJ120" s="90"/>
      <c r="AK120" s="90"/>
      <c r="AL120" s="90"/>
      <c r="AM120" s="90"/>
      <c r="AN120" s="90"/>
      <c r="AO120" s="90"/>
      <c r="AP120" s="90"/>
      <c r="AQ120" s="90"/>
      <c r="AR120" s="90"/>
      <c r="AS120" s="90"/>
      <c r="AT120" s="90"/>
      <c r="AU120" s="90"/>
      <c r="AV120" s="90"/>
      <c r="AW120" s="90"/>
      <c r="AX120" s="90"/>
      <c r="AY120" s="90"/>
      <c r="AZ120" s="90"/>
      <c r="BA120" s="90"/>
      <c r="BB120" s="90"/>
      <c r="BK120" s="510"/>
      <c r="BL120" s="510"/>
      <c r="BM120" s="510"/>
      <c r="BN120" s="510"/>
      <c r="BO120" s="510"/>
      <c r="BP120" s="510"/>
      <c r="BQ120" s="510"/>
      <c r="BR120" s="510"/>
      <c r="BS120" s="510"/>
      <c r="BT120" s="510"/>
      <c r="BU120" s="510"/>
      <c r="BV120" s="510"/>
      <c r="BW120" s="510"/>
      <c r="BX120" s="510"/>
      <c r="BY120" s="510"/>
      <c r="BZ120" s="510"/>
      <c r="CA120" s="510"/>
      <c r="CB120" s="542"/>
      <c r="CC120" s="542"/>
      <c r="CD120" s="542"/>
      <c r="CH120" s="83"/>
      <c r="CI120" s="83"/>
      <c r="CS120" s="83"/>
    </row>
    <row r="121" spans="2:130" x14ac:dyDescent="0.3"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  <c r="AP121" s="90"/>
      <c r="AQ121" s="90"/>
      <c r="AR121" s="90"/>
      <c r="AS121" s="90"/>
      <c r="AT121" s="90"/>
      <c r="AU121" s="90"/>
      <c r="AV121" s="90"/>
      <c r="AW121" s="90"/>
      <c r="AX121" s="90"/>
      <c r="AY121" s="90"/>
      <c r="AZ121" s="90"/>
      <c r="BA121" s="90"/>
      <c r="BB121" s="90"/>
      <c r="BK121" s="540"/>
      <c r="BL121" s="540"/>
      <c r="BM121" s="540"/>
      <c r="BN121" s="540"/>
      <c r="BO121" s="540"/>
      <c r="BP121" s="540"/>
      <c r="BQ121" s="540"/>
      <c r="BR121" s="540"/>
      <c r="BS121" s="540"/>
      <c r="BT121" s="540"/>
      <c r="BU121" s="540"/>
      <c r="BV121" s="540"/>
      <c r="BW121" s="540"/>
      <c r="BX121" s="540"/>
      <c r="BY121" s="540"/>
      <c r="BZ121" s="540"/>
      <c r="CA121" s="540"/>
      <c r="CB121" s="541"/>
      <c r="CC121" s="541"/>
      <c r="CD121" s="541"/>
      <c r="CH121" s="171"/>
      <c r="CI121" s="172"/>
      <c r="CS121" s="172"/>
    </row>
    <row r="122" spans="2:130" x14ac:dyDescent="0.3">
      <c r="AF122" s="90"/>
      <c r="AG122" s="90"/>
      <c r="AH122" s="90"/>
      <c r="AI122" s="90"/>
      <c r="AJ122" s="90"/>
      <c r="AK122" s="90"/>
      <c r="AL122" s="90"/>
      <c r="AM122" s="90"/>
      <c r="AN122" s="90"/>
      <c r="AO122" s="90"/>
      <c r="AP122" s="90"/>
      <c r="AQ122" s="90"/>
      <c r="AR122" s="90"/>
      <c r="AS122" s="90"/>
      <c r="AT122" s="90"/>
      <c r="AU122" s="90"/>
      <c r="AV122" s="90"/>
      <c r="AW122" s="90"/>
      <c r="AX122" s="90"/>
      <c r="AY122" s="90"/>
      <c r="AZ122" s="90"/>
      <c r="BA122" s="90"/>
      <c r="BB122" s="90"/>
      <c r="BK122" s="540"/>
      <c r="BL122" s="540"/>
      <c r="BM122" s="540"/>
      <c r="BN122" s="540"/>
      <c r="BO122" s="540"/>
      <c r="BP122" s="540"/>
      <c r="BQ122" s="540"/>
      <c r="BR122" s="540"/>
      <c r="BS122" s="540"/>
      <c r="BT122" s="540"/>
      <c r="BU122" s="540"/>
      <c r="BV122" s="540"/>
      <c r="BW122" s="540"/>
      <c r="BX122" s="540"/>
      <c r="BY122" s="540"/>
      <c r="BZ122" s="540"/>
      <c r="CA122" s="540"/>
      <c r="CB122" s="541"/>
      <c r="CC122" s="541"/>
      <c r="CD122" s="541"/>
      <c r="CH122" s="171"/>
      <c r="CI122" s="172"/>
      <c r="CS122" s="172"/>
    </row>
    <row r="123" spans="2:130" x14ac:dyDescent="0.3"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  <c r="AP123" s="90"/>
      <c r="AQ123" s="90"/>
      <c r="AR123" s="90"/>
      <c r="AS123" s="90"/>
      <c r="AT123" s="90"/>
      <c r="AU123" s="90"/>
      <c r="AV123" s="90"/>
      <c r="AW123" s="90"/>
      <c r="AX123" s="90"/>
      <c r="AY123" s="90"/>
      <c r="AZ123" s="90"/>
      <c r="BA123" s="90"/>
      <c r="BB123" s="90"/>
      <c r="BK123" s="540"/>
      <c r="BL123" s="540"/>
      <c r="BM123" s="540"/>
      <c r="BN123" s="540"/>
      <c r="BO123" s="540"/>
      <c r="BP123" s="540"/>
      <c r="BQ123" s="540"/>
      <c r="BR123" s="540"/>
      <c r="BS123" s="540"/>
      <c r="BT123" s="540"/>
      <c r="BU123" s="540"/>
      <c r="BV123" s="540"/>
      <c r="BW123" s="540"/>
      <c r="BX123" s="540"/>
      <c r="BY123" s="540"/>
      <c r="BZ123" s="540"/>
      <c r="CA123" s="540"/>
      <c r="CB123" s="541"/>
      <c r="CC123" s="541"/>
      <c r="CD123" s="541"/>
      <c r="CH123" s="171"/>
      <c r="CI123" s="172"/>
      <c r="CS123" s="172"/>
    </row>
    <row r="124" spans="2:130" x14ac:dyDescent="0.3">
      <c r="AF124" s="90"/>
      <c r="AG124" s="90"/>
      <c r="AH124" s="90"/>
      <c r="AI124" s="90"/>
      <c r="AJ124" s="90"/>
      <c r="AK124" s="90"/>
      <c r="AL124" s="90"/>
      <c r="AM124" s="90"/>
      <c r="AN124" s="90"/>
      <c r="AO124" s="90"/>
      <c r="AP124" s="90"/>
      <c r="AQ124" s="90"/>
      <c r="AR124" s="90"/>
      <c r="AS124" s="90"/>
      <c r="AT124" s="90"/>
      <c r="AU124" s="90"/>
      <c r="AV124" s="90"/>
      <c r="AW124" s="90"/>
      <c r="AX124" s="90"/>
      <c r="AY124" s="90"/>
      <c r="AZ124" s="90"/>
      <c r="BA124" s="90"/>
      <c r="BB124" s="90"/>
      <c r="BK124" s="540"/>
      <c r="BL124" s="540"/>
      <c r="BM124" s="540"/>
      <c r="BN124" s="540"/>
      <c r="BO124" s="540"/>
      <c r="BP124" s="540"/>
      <c r="BQ124" s="540"/>
      <c r="BR124" s="540"/>
      <c r="BS124" s="540"/>
      <c r="BT124" s="540"/>
      <c r="BU124" s="540"/>
      <c r="BV124" s="540"/>
      <c r="BW124" s="540"/>
      <c r="BX124" s="540"/>
      <c r="BY124" s="540"/>
      <c r="BZ124" s="540"/>
      <c r="CA124" s="540"/>
      <c r="CB124" s="541"/>
      <c r="CC124" s="541"/>
      <c r="CD124" s="541"/>
      <c r="CH124" s="171"/>
      <c r="CI124" s="172"/>
      <c r="CS124" s="172"/>
    </row>
    <row r="125" spans="2:130" x14ac:dyDescent="0.3"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  <c r="AP125" s="90"/>
      <c r="AQ125" s="90"/>
      <c r="AR125" s="90"/>
      <c r="AS125" s="90"/>
      <c r="AT125" s="90"/>
      <c r="AU125" s="90"/>
      <c r="AV125" s="90"/>
      <c r="AW125" s="90"/>
      <c r="AX125" s="90"/>
      <c r="AY125" s="90"/>
      <c r="AZ125" s="90"/>
      <c r="BA125" s="90"/>
      <c r="BB125" s="90"/>
      <c r="BK125" s="540"/>
      <c r="BL125" s="540"/>
      <c r="BM125" s="540"/>
      <c r="BN125" s="540"/>
      <c r="BO125" s="540"/>
      <c r="BP125" s="540"/>
      <c r="BQ125" s="540"/>
      <c r="BR125" s="540"/>
      <c r="BS125" s="540"/>
      <c r="BT125" s="540"/>
      <c r="BU125" s="540"/>
      <c r="BV125" s="540"/>
      <c r="BW125" s="540"/>
      <c r="BX125" s="540"/>
      <c r="BY125" s="540"/>
      <c r="BZ125" s="540"/>
      <c r="CA125" s="540"/>
      <c r="CB125" s="541"/>
      <c r="CC125" s="541"/>
      <c r="CD125" s="541"/>
      <c r="CH125" s="171"/>
      <c r="CI125" s="172"/>
      <c r="CS125" s="172"/>
    </row>
    <row r="126" spans="2:130" x14ac:dyDescent="0.3">
      <c r="AF126" s="90"/>
      <c r="AG126" s="90"/>
      <c r="AH126" s="90"/>
      <c r="AI126" s="90"/>
      <c r="AJ126" s="90"/>
      <c r="AK126" s="90"/>
      <c r="AL126" s="90"/>
      <c r="AM126" s="90"/>
      <c r="AN126" s="90"/>
      <c r="AO126" s="90"/>
      <c r="AP126" s="90"/>
      <c r="AQ126" s="90"/>
      <c r="AR126" s="90"/>
      <c r="AS126" s="90"/>
      <c r="AT126" s="90"/>
      <c r="AU126" s="90"/>
      <c r="AV126" s="90"/>
      <c r="AW126" s="90"/>
      <c r="AX126" s="90"/>
      <c r="AY126" s="90"/>
      <c r="AZ126" s="90"/>
      <c r="BA126" s="90"/>
      <c r="BB126" s="90"/>
      <c r="BK126" s="540"/>
      <c r="BL126" s="540"/>
      <c r="BM126" s="540"/>
      <c r="BN126" s="540"/>
      <c r="BO126" s="540"/>
      <c r="BP126" s="540"/>
      <c r="BQ126" s="540"/>
      <c r="BR126" s="540"/>
      <c r="BS126" s="540"/>
      <c r="BT126" s="540"/>
      <c r="BU126" s="540"/>
      <c r="BV126" s="540"/>
      <c r="BW126" s="540"/>
      <c r="BX126" s="540"/>
      <c r="BY126" s="540"/>
      <c r="BZ126" s="540"/>
      <c r="CA126" s="540"/>
      <c r="CB126" s="541"/>
      <c r="CC126" s="541"/>
      <c r="CD126" s="541"/>
      <c r="CH126" s="171"/>
      <c r="CI126" s="172"/>
      <c r="CS126" s="172"/>
    </row>
    <row r="127" spans="2:130" x14ac:dyDescent="0.3">
      <c r="AF127" s="90"/>
      <c r="AG127" s="90"/>
      <c r="AH127" s="90"/>
      <c r="AI127" s="90"/>
      <c r="AJ127" s="90"/>
      <c r="AK127" s="90"/>
      <c r="AL127" s="90"/>
      <c r="AM127" s="90"/>
      <c r="AN127" s="90"/>
      <c r="AO127" s="90"/>
      <c r="AP127" s="90"/>
      <c r="AQ127" s="90"/>
      <c r="AR127" s="90"/>
      <c r="AS127" s="90"/>
      <c r="AT127" s="90"/>
      <c r="AU127" s="90"/>
      <c r="AV127" s="90"/>
      <c r="AW127" s="90"/>
      <c r="AX127" s="90"/>
      <c r="AY127" s="90"/>
      <c r="AZ127" s="90"/>
      <c r="BA127" s="90"/>
      <c r="BB127" s="90"/>
      <c r="BK127" s="510"/>
      <c r="BL127" s="510"/>
      <c r="BM127" s="510"/>
      <c r="BN127" s="510"/>
      <c r="BO127" s="510"/>
      <c r="BP127" s="510"/>
      <c r="BQ127" s="510"/>
      <c r="BR127" s="510"/>
      <c r="BS127" s="510"/>
      <c r="BT127" s="510"/>
      <c r="BU127" s="510"/>
      <c r="BV127" s="510"/>
      <c r="BW127" s="510"/>
      <c r="BX127" s="510"/>
      <c r="BY127" s="510"/>
      <c r="BZ127" s="510"/>
      <c r="CA127" s="510"/>
      <c r="CB127" s="542"/>
      <c r="CC127" s="542"/>
      <c r="CD127" s="542"/>
      <c r="CH127" s="83"/>
      <c r="CI127" s="83"/>
      <c r="CS127" s="83"/>
    </row>
    <row r="128" spans="2:130" x14ac:dyDescent="0.3">
      <c r="AF128" s="90"/>
      <c r="AG128" s="90"/>
      <c r="AH128" s="90"/>
      <c r="AI128" s="90"/>
      <c r="AJ128" s="90"/>
      <c r="AK128" s="90"/>
      <c r="AL128" s="90"/>
      <c r="AM128" s="90"/>
      <c r="AN128" s="90"/>
      <c r="AO128" s="90"/>
      <c r="AP128" s="90"/>
      <c r="AQ128" s="90"/>
      <c r="AR128" s="90"/>
      <c r="AS128" s="90"/>
      <c r="AT128" s="90"/>
      <c r="AU128" s="90"/>
      <c r="AV128" s="90"/>
      <c r="AW128" s="90"/>
      <c r="AX128" s="90"/>
      <c r="AY128" s="90"/>
      <c r="AZ128" s="90"/>
      <c r="BA128" s="90"/>
      <c r="BB128" s="90"/>
      <c r="BK128" s="540"/>
      <c r="BL128" s="540"/>
      <c r="BM128" s="540"/>
      <c r="BN128" s="540"/>
      <c r="BO128" s="540"/>
      <c r="BP128" s="540"/>
      <c r="BQ128" s="540"/>
      <c r="BR128" s="540"/>
      <c r="BS128" s="540"/>
      <c r="BT128" s="540"/>
      <c r="BU128" s="540"/>
      <c r="BV128" s="540"/>
      <c r="BW128" s="540"/>
      <c r="BX128" s="540"/>
      <c r="BY128" s="540"/>
      <c r="BZ128" s="540"/>
      <c r="CA128" s="540"/>
      <c r="CB128" s="541"/>
      <c r="CC128" s="541"/>
      <c r="CD128" s="541"/>
      <c r="CH128" s="171"/>
      <c r="CI128" s="172"/>
      <c r="CS128" s="172"/>
    </row>
    <row r="129" spans="32:97" x14ac:dyDescent="0.3">
      <c r="AF129" s="90"/>
      <c r="AG129" s="90"/>
      <c r="AH129" s="90"/>
      <c r="AI129" s="90"/>
      <c r="AJ129" s="90"/>
      <c r="AK129" s="90"/>
      <c r="AL129" s="90"/>
      <c r="AM129" s="90"/>
      <c r="AN129" s="90"/>
      <c r="AO129" s="90"/>
      <c r="AP129" s="90"/>
      <c r="AQ129" s="90"/>
      <c r="AR129" s="90"/>
      <c r="AS129" s="90"/>
      <c r="AT129" s="90"/>
      <c r="AU129" s="90"/>
      <c r="AV129" s="90"/>
      <c r="AW129" s="90"/>
      <c r="AX129" s="90"/>
      <c r="AY129" s="90"/>
      <c r="AZ129" s="90"/>
      <c r="BA129" s="90"/>
      <c r="BB129" s="90"/>
      <c r="BK129" s="540"/>
      <c r="BL129" s="540"/>
      <c r="BM129" s="540"/>
      <c r="BN129" s="540"/>
      <c r="BO129" s="540"/>
      <c r="BP129" s="540"/>
      <c r="BQ129" s="540"/>
      <c r="BR129" s="540"/>
      <c r="BS129" s="540"/>
      <c r="BT129" s="540"/>
      <c r="BU129" s="540"/>
      <c r="BV129" s="540"/>
      <c r="BW129" s="540"/>
      <c r="BX129" s="540"/>
      <c r="BY129" s="540"/>
      <c r="BZ129" s="540"/>
      <c r="CA129" s="540"/>
      <c r="CB129" s="541"/>
      <c r="CC129" s="541"/>
      <c r="CD129" s="541"/>
      <c r="CH129" s="171"/>
      <c r="CI129" s="172"/>
      <c r="CS129" s="172"/>
    </row>
    <row r="130" spans="32:97" x14ac:dyDescent="0.3">
      <c r="AF130" s="90"/>
      <c r="AG130" s="90"/>
      <c r="AH130" s="90"/>
      <c r="AI130" s="90"/>
      <c r="AJ130" s="90"/>
      <c r="AK130" s="90"/>
      <c r="AL130" s="90"/>
      <c r="AM130" s="90"/>
      <c r="AN130" s="90"/>
      <c r="AO130" s="90"/>
      <c r="AP130" s="90"/>
      <c r="AQ130" s="90"/>
      <c r="AR130" s="90"/>
      <c r="AS130" s="90"/>
      <c r="AT130" s="90"/>
      <c r="AU130" s="90"/>
      <c r="AV130" s="90"/>
      <c r="AW130" s="90"/>
      <c r="AX130" s="90"/>
      <c r="AY130" s="90"/>
      <c r="AZ130" s="90"/>
      <c r="BA130" s="90"/>
      <c r="BB130" s="90"/>
      <c r="BK130" s="540"/>
      <c r="BL130" s="540"/>
      <c r="BM130" s="540"/>
      <c r="BN130" s="540"/>
      <c r="BO130" s="540"/>
      <c r="BP130" s="540"/>
      <c r="BQ130" s="540"/>
      <c r="BR130" s="540"/>
      <c r="BS130" s="540"/>
      <c r="BT130" s="540"/>
      <c r="BU130" s="540"/>
      <c r="BV130" s="540"/>
      <c r="BW130" s="540"/>
      <c r="BX130" s="540"/>
      <c r="BY130" s="540"/>
      <c r="BZ130" s="540"/>
      <c r="CA130" s="540"/>
      <c r="CB130" s="541"/>
      <c r="CC130" s="541"/>
      <c r="CD130" s="541"/>
      <c r="CH130" s="171"/>
      <c r="CI130" s="172"/>
      <c r="CS130" s="172"/>
    </row>
    <row r="131" spans="32:97" x14ac:dyDescent="0.3">
      <c r="AF131" s="90"/>
      <c r="AG131" s="90"/>
      <c r="AH131" s="90"/>
      <c r="AI131" s="90"/>
      <c r="AJ131" s="90"/>
      <c r="AK131" s="90"/>
      <c r="AL131" s="90"/>
      <c r="AM131" s="90"/>
      <c r="AN131" s="90"/>
      <c r="AO131" s="90"/>
      <c r="AP131" s="90"/>
      <c r="AQ131" s="90"/>
      <c r="AR131" s="90"/>
      <c r="AS131" s="90"/>
      <c r="AT131" s="90"/>
      <c r="AU131" s="90"/>
      <c r="AV131" s="90"/>
      <c r="AW131" s="90"/>
      <c r="AX131" s="90"/>
      <c r="AY131" s="90"/>
      <c r="AZ131" s="90"/>
      <c r="BA131" s="90"/>
      <c r="BB131" s="90"/>
      <c r="BK131" s="540"/>
      <c r="BL131" s="540"/>
      <c r="BM131" s="540"/>
      <c r="BN131" s="540"/>
      <c r="BO131" s="540"/>
      <c r="BP131" s="540"/>
      <c r="BQ131" s="540"/>
      <c r="BR131" s="540"/>
      <c r="BS131" s="540"/>
      <c r="BT131" s="540"/>
      <c r="BU131" s="540"/>
      <c r="BV131" s="540"/>
      <c r="BW131" s="540"/>
      <c r="BX131" s="540"/>
      <c r="BY131" s="540"/>
      <c r="BZ131" s="540"/>
      <c r="CA131" s="540"/>
      <c r="CB131" s="541"/>
      <c r="CC131" s="541"/>
      <c r="CD131" s="541"/>
      <c r="CH131" s="171"/>
      <c r="CI131" s="172"/>
      <c r="CS131" s="172"/>
    </row>
    <row r="132" spans="32:97" x14ac:dyDescent="0.3">
      <c r="AF132" s="90"/>
      <c r="AG132" s="90"/>
      <c r="AH132" s="90"/>
      <c r="AI132" s="90"/>
      <c r="AJ132" s="90"/>
      <c r="AK132" s="90"/>
      <c r="AL132" s="90"/>
      <c r="AM132" s="90"/>
      <c r="AN132" s="90"/>
      <c r="AO132" s="90"/>
      <c r="AP132" s="90"/>
      <c r="AQ132" s="90"/>
      <c r="AR132" s="90"/>
      <c r="AS132" s="90"/>
      <c r="AT132" s="90"/>
      <c r="AU132" s="90"/>
      <c r="AV132" s="90"/>
      <c r="AW132" s="90"/>
      <c r="AX132" s="90"/>
      <c r="AY132" s="90"/>
      <c r="AZ132" s="90"/>
      <c r="BA132" s="90"/>
      <c r="BB132" s="90"/>
      <c r="BK132" s="540"/>
      <c r="BL132" s="540"/>
      <c r="BM132" s="540"/>
      <c r="BN132" s="540"/>
      <c r="BO132" s="540"/>
      <c r="BP132" s="540"/>
      <c r="BQ132" s="540"/>
      <c r="BR132" s="540"/>
      <c r="BS132" s="540"/>
      <c r="BT132" s="540"/>
      <c r="BU132" s="540"/>
      <c r="BV132" s="540"/>
      <c r="BW132" s="540"/>
      <c r="BX132" s="540"/>
      <c r="BY132" s="540"/>
      <c r="BZ132" s="540"/>
      <c r="CA132" s="540"/>
      <c r="CB132" s="541"/>
      <c r="CC132" s="541"/>
      <c r="CD132" s="541"/>
      <c r="CH132" s="171"/>
      <c r="CI132" s="172"/>
      <c r="CS132" s="172"/>
    </row>
    <row r="133" spans="32:97" x14ac:dyDescent="0.3"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  <c r="AP133" s="90"/>
      <c r="AQ133" s="90"/>
      <c r="AR133" s="90"/>
      <c r="AS133" s="90"/>
      <c r="AT133" s="90"/>
      <c r="AU133" s="90"/>
      <c r="AV133" s="90"/>
      <c r="AW133" s="90"/>
      <c r="AX133" s="90"/>
      <c r="AY133" s="90"/>
      <c r="AZ133" s="90"/>
      <c r="BA133" s="90"/>
      <c r="BB133" s="90"/>
      <c r="BK133" s="540"/>
      <c r="BL133" s="540"/>
      <c r="BM133" s="540"/>
      <c r="BN133" s="540"/>
      <c r="BO133" s="540"/>
      <c r="BP133" s="540"/>
      <c r="BQ133" s="540"/>
      <c r="BR133" s="540"/>
      <c r="BS133" s="540"/>
      <c r="BT133" s="540"/>
      <c r="BU133" s="540"/>
      <c r="BV133" s="540"/>
      <c r="BW133" s="540"/>
      <c r="BX133" s="540"/>
      <c r="BY133" s="540"/>
      <c r="BZ133" s="540"/>
      <c r="CA133" s="540"/>
      <c r="CB133" s="541"/>
      <c r="CC133" s="541"/>
      <c r="CD133" s="541"/>
      <c r="CH133" s="171"/>
      <c r="CI133" s="172"/>
      <c r="CS133" s="172"/>
    </row>
    <row r="134" spans="32:97" x14ac:dyDescent="0.3">
      <c r="AF134" s="90"/>
      <c r="AG134" s="90"/>
      <c r="AH134" s="90"/>
      <c r="AI134" s="90"/>
      <c r="AJ134" s="90"/>
      <c r="AK134" s="90"/>
      <c r="AL134" s="90"/>
      <c r="AM134" s="90"/>
      <c r="AN134" s="90"/>
      <c r="AO134" s="90"/>
      <c r="AP134" s="90"/>
      <c r="AQ134" s="90"/>
      <c r="AR134" s="90"/>
      <c r="AS134" s="90"/>
      <c r="AT134" s="90"/>
      <c r="AU134" s="90"/>
      <c r="AV134" s="90"/>
      <c r="AW134" s="90"/>
      <c r="AX134" s="90"/>
      <c r="AY134" s="90"/>
      <c r="AZ134" s="90"/>
      <c r="BA134" s="90"/>
      <c r="BB134" s="90"/>
      <c r="BK134" s="540"/>
      <c r="BL134" s="540"/>
      <c r="BM134" s="540"/>
      <c r="BN134" s="540"/>
      <c r="BO134" s="540"/>
      <c r="BP134" s="540"/>
      <c r="BQ134" s="540"/>
      <c r="BR134" s="540"/>
      <c r="BS134" s="540"/>
      <c r="BT134" s="540"/>
      <c r="BU134" s="540"/>
      <c r="BV134" s="540"/>
      <c r="BW134" s="540"/>
      <c r="BX134" s="540"/>
      <c r="BY134" s="540"/>
      <c r="BZ134" s="540"/>
      <c r="CA134" s="540"/>
      <c r="CB134" s="541"/>
      <c r="CC134" s="541"/>
      <c r="CD134" s="541"/>
      <c r="CH134" s="171"/>
      <c r="CI134" s="172"/>
      <c r="CS134" s="172"/>
    </row>
    <row r="135" spans="32:97" x14ac:dyDescent="0.3"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V135" s="90"/>
      <c r="AW135" s="90"/>
      <c r="AX135" s="90"/>
      <c r="AY135" s="90"/>
      <c r="AZ135" s="90"/>
      <c r="BA135" s="90"/>
      <c r="BB135" s="90"/>
      <c r="BK135" s="540"/>
      <c r="BL135" s="540"/>
      <c r="BM135" s="540"/>
      <c r="BN135" s="540"/>
      <c r="BO135" s="540"/>
      <c r="BP135" s="540"/>
      <c r="BQ135" s="540"/>
      <c r="BR135" s="540"/>
      <c r="BS135" s="540"/>
      <c r="BT135" s="540"/>
      <c r="BU135" s="540"/>
      <c r="BV135" s="540"/>
      <c r="BW135" s="540"/>
      <c r="BX135" s="540"/>
      <c r="BY135" s="540"/>
      <c r="BZ135" s="540"/>
      <c r="CA135" s="540"/>
      <c r="CB135" s="541"/>
      <c r="CC135" s="541"/>
      <c r="CD135" s="541"/>
      <c r="CH135" s="171"/>
      <c r="CI135" s="172"/>
      <c r="CS135" s="172"/>
    </row>
    <row r="136" spans="32:97" x14ac:dyDescent="0.3">
      <c r="AF136" s="90"/>
      <c r="AG136" s="90"/>
      <c r="AH136" s="90"/>
      <c r="AI136" s="90"/>
      <c r="AJ136" s="90"/>
      <c r="AK136" s="90"/>
      <c r="AL136" s="90"/>
      <c r="AM136" s="90"/>
      <c r="AN136" s="90"/>
      <c r="AO136" s="90"/>
      <c r="AP136" s="90"/>
      <c r="AQ136" s="90"/>
      <c r="AR136" s="90"/>
      <c r="AS136" s="90"/>
      <c r="AT136" s="90"/>
      <c r="AU136" s="90"/>
      <c r="AV136" s="90"/>
      <c r="AW136" s="90"/>
      <c r="AX136" s="90"/>
      <c r="AY136" s="90"/>
      <c r="AZ136" s="90"/>
      <c r="BA136" s="90"/>
      <c r="BB136" s="90"/>
      <c r="BK136" s="540"/>
      <c r="BL136" s="540"/>
      <c r="BM136" s="540"/>
      <c r="BN136" s="540"/>
      <c r="BO136" s="540"/>
      <c r="BP136" s="540"/>
      <c r="BQ136" s="540"/>
      <c r="BR136" s="540"/>
      <c r="BS136" s="540"/>
      <c r="BT136" s="540"/>
      <c r="BU136" s="540"/>
      <c r="BV136" s="540"/>
      <c r="BW136" s="540"/>
      <c r="BX136" s="540"/>
      <c r="BY136" s="540"/>
      <c r="BZ136" s="540"/>
      <c r="CA136" s="540"/>
      <c r="CB136" s="541"/>
      <c r="CC136" s="541"/>
      <c r="CD136" s="541"/>
      <c r="CH136" s="171"/>
      <c r="CI136" s="172"/>
      <c r="CS136" s="172"/>
    </row>
    <row r="137" spans="32:97" x14ac:dyDescent="0.3"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V137" s="90"/>
      <c r="AW137" s="90"/>
      <c r="AX137" s="90"/>
      <c r="AY137" s="90"/>
      <c r="AZ137" s="90"/>
      <c r="BA137" s="90"/>
      <c r="BB137" s="90"/>
      <c r="BK137" s="540"/>
      <c r="BL137" s="540"/>
      <c r="BM137" s="540"/>
      <c r="BN137" s="540"/>
      <c r="BO137" s="540"/>
      <c r="BP137" s="540"/>
      <c r="BQ137" s="540"/>
      <c r="BR137" s="540"/>
      <c r="BS137" s="540"/>
      <c r="BT137" s="540"/>
      <c r="BU137" s="540"/>
      <c r="BV137" s="540"/>
      <c r="BW137" s="540"/>
      <c r="BX137" s="540"/>
      <c r="BY137" s="540"/>
      <c r="BZ137" s="540"/>
      <c r="CA137" s="540"/>
      <c r="CB137" s="541"/>
      <c r="CC137" s="541"/>
      <c r="CD137" s="541"/>
      <c r="CH137" s="171"/>
      <c r="CI137" s="172"/>
      <c r="CS137" s="172"/>
    </row>
    <row r="138" spans="32:97" x14ac:dyDescent="0.3">
      <c r="AF138" s="90"/>
      <c r="AG138" s="90"/>
      <c r="AH138" s="90"/>
      <c r="AI138" s="90"/>
      <c r="AJ138" s="90"/>
      <c r="AK138" s="90"/>
      <c r="AL138" s="90"/>
      <c r="AM138" s="90"/>
      <c r="AN138" s="90"/>
      <c r="AO138" s="90"/>
      <c r="AP138" s="90"/>
      <c r="AQ138" s="90"/>
      <c r="AR138" s="90"/>
      <c r="AS138" s="90"/>
      <c r="AT138" s="90"/>
      <c r="AU138" s="90"/>
      <c r="AV138" s="90"/>
      <c r="AW138" s="90"/>
      <c r="AX138" s="90"/>
      <c r="AY138" s="90"/>
      <c r="AZ138" s="90"/>
      <c r="BA138" s="90"/>
      <c r="BB138" s="90"/>
      <c r="BK138" s="540"/>
      <c r="BL138" s="540"/>
      <c r="BM138" s="540"/>
      <c r="BN138" s="540"/>
      <c r="BO138" s="540"/>
      <c r="BP138" s="540"/>
      <c r="BQ138" s="540"/>
      <c r="BR138" s="540"/>
      <c r="BS138" s="540"/>
      <c r="BT138" s="540"/>
      <c r="BU138" s="540"/>
      <c r="BV138" s="540"/>
      <c r="BW138" s="540"/>
      <c r="BX138" s="540"/>
      <c r="BY138" s="540"/>
      <c r="BZ138" s="540"/>
      <c r="CA138" s="540"/>
      <c r="CB138" s="541"/>
      <c r="CC138" s="541"/>
      <c r="CD138" s="541"/>
      <c r="CH138" s="171"/>
      <c r="CI138" s="172"/>
      <c r="CS138" s="172"/>
    </row>
    <row r="139" spans="32:97" x14ac:dyDescent="0.3"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  <c r="AP139" s="90"/>
      <c r="AQ139" s="90"/>
      <c r="AR139" s="90"/>
      <c r="AS139" s="90"/>
      <c r="AT139" s="90"/>
      <c r="AU139" s="90"/>
      <c r="AV139" s="90"/>
      <c r="AW139" s="90"/>
      <c r="AX139" s="90"/>
      <c r="AY139" s="90"/>
      <c r="AZ139" s="90"/>
      <c r="BA139" s="90"/>
      <c r="BB139" s="90"/>
      <c r="BK139" s="540"/>
      <c r="BL139" s="540"/>
      <c r="BM139" s="540"/>
      <c r="BN139" s="540"/>
      <c r="BO139" s="540"/>
      <c r="BP139" s="540"/>
      <c r="BQ139" s="540"/>
      <c r="BR139" s="540"/>
      <c r="BS139" s="540"/>
      <c r="BT139" s="540"/>
      <c r="BU139" s="540"/>
      <c r="BV139" s="540"/>
      <c r="BW139" s="540"/>
      <c r="BX139" s="540"/>
      <c r="BY139" s="540"/>
      <c r="BZ139" s="540"/>
      <c r="CA139" s="540"/>
      <c r="CB139" s="541"/>
      <c r="CC139" s="541"/>
      <c r="CD139" s="541"/>
      <c r="CH139" s="171"/>
      <c r="CI139" s="172"/>
      <c r="CS139" s="172"/>
    </row>
    <row r="140" spans="32:97" x14ac:dyDescent="0.3">
      <c r="AF140" s="90"/>
      <c r="AG140" s="90"/>
      <c r="AH140" s="90"/>
      <c r="AI140" s="90"/>
      <c r="AJ140" s="90"/>
      <c r="AK140" s="90"/>
      <c r="AL140" s="90"/>
      <c r="AM140" s="90"/>
      <c r="AN140" s="90"/>
      <c r="AO140" s="90"/>
      <c r="AP140" s="90"/>
      <c r="AQ140" s="90"/>
      <c r="AR140" s="90"/>
      <c r="AS140" s="90"/>
      <c r="AT140" s="90"/>
      <c r="AU140" s="90"/>
      <c r="AV140" s="90"/>
      <c r="AW140" s="90"/>
      <c r="AX140" s="90"/>
      <c r="AY140" s="90"/>
      <c r="AZ140" s="90"/>
      <c r="BA140" s="90"/>
      <c r="BB140" s="90"/>
      <c r="BK140" s="540"/>
      <c r="BL140" s="540"/>
      <c r="BM140" s="540"/>
      <c r="BN140" s="540"/>
      <c r="BO140" s="540"/>
      <c r="BP140" s="540"/>
      <c r="BQ140" s="540"/>
      <c r="BR140" s="540"/>
      <c r="BS140" s="540"/>
      <c r="BT140" s="540"/>
      <c r="BU140" s="540"/>
      <c r="BV140" s="540"/>
      <c r="BW140" s="540"/>
      <c r="BX140" s="540"/>
      <c r="BY140" s="540"/>
      <c r="BZ140" s="540"/>
      <c r="CA140" s="540"/>
      <c r="CB140" s="541"/>
      <c r="CC140" s="541"/>
      <c r="CD140" s="541"/>
      <c r="CH140" s="171"/>
      <c r="CI140" s="172"/>
      <c r="CS140" s="172"/>
    </row>
    <row r="141" spans="32:97" x14ac:dyDescent="0.3">
      <c r="AF141" s="90"/>
      <c r="AG141" s="90"/>
      <c r="AH141" s="90"/>
      <c r="AI141" s="90"/>
      <c r="AJ141" s="90"/>
      <c r="AK141" s="90"/>
      <c r="AL141" s="90"/>
      <c r="AM141" s="90"/>
      <c r="AN141" s="90"/>
      <c r="AO141" s="90"/>
      <c r="AP141" s="90"/>
      <c r="AQ141" s="90"/>
      <c r="AR141" s="90"/>
      <c r="AS141" s="90"/>
      <c r="AT141" s="90"/>
      <c r="AU141" s="90"/>
      <c r="AV141" s="90"/>
      <c r="AW141" s="90"/>
      <c r="AX141" s="90"/>
      <c r="AY141" s="90"/>
      <c r="AZ141" s="90"/>
      <c r="BA141" s="90"/>
      <c r="BB141" s="90"/>
      <c r="BK141" s="540"/>
      <c r="BL141" s="540"/>
      <c r="BM141" s="540"/>
      <c r="BN141" s="540"/>
      <c r="BO141" s="540"/>
      <c r="BP141" s="540"/>
      <c r="BQ141" s="540"/>
      <c r="BR141" s="540"/>
      <c r="BS141" s="540"/>
      <c r="BT141" s="540"/>
      <c r="BU141" s="540"/>
      <c r="BV141" s="540"/>
      <c r="BW141" s="540"/>
      <c r="BX141" s="540"/>
      <c r="BY141" s="540"/>
      <c r="BZ141" s="540"/>
      <c r="CA141" s="540"/>
      <c r="CB141" s="541"/>
      <c r="CC141" s="541"/>
      <c r="CD141" s="541"/>
      <c r="CH141" s="171"/>
      <c r="CI141" s="172"/>
      <c r="CS141" s="172"/>
    </row>
    <row r="142" spans="32:97" x14ac:dyDescent="0.3">
      <c r="AF142" s="90"/>
      <c r="AG142" s="90"/>
      <c r="AH142" s="90"/>
      <c r="AI142" s="90"/>
      <c r="AJ142" s="90"/>
      <c r="AK142" s="90"/>
      <c r="AL142" s="90"/>
      <c r="AM142" s="90"/>
      <c r="AN142" s="90"/>
      <c r="AO142" s="90"/>
      <c r="AP142" s="90"/>
      <c r="AQ142" s="90"/>
      <c r="AR142" s="90"/>
      <c r="AS142" s="90"/>
      <c r="AT142" s="90"/>
      <c r="AU142" s="90"/>
      <c r="AV142" s="90"/>
      <c r="AW142" s="90"/>
      <c r="AX142" s="90"/>
      <c r="AY142" s="90"/>
      <c r="AZ142" s="90"/>
      <c r="BA142" s="90"/>
      <c r="BB142" s="90"/>
      <c r="BK142" s="540"/>
      <c r="BL142" s="540"/>
      <c r="BM142" s="540"/>
      <c r="BN142" s="540"/>
      <c r="BO142" s="540"/>
      <c r="BP142" s="540"/>
      <c r="BQ142" s="540"/>
      <c r="BR142" s="540"/>
      <c r="BS142" s="540"/>
      <c r="BT142" s="540"/>
      <c r="BU142" s="540"/>
      <c r="BV142" s="540"/>
      <c r="BW142" s="540"/>
      <c r="BX142" s="540"/>
      <c r="BY142" s="540"/>
      <c r="BZ142" s="540"/>
      <c r="CA142" s="540"/>
      <c r="CB142" s="541"/>
      <c r="CC142" s="541"/>
      <c r="CD142" s="541"/>
      <c r="CH142" s="171"/>
      <c r="CI142" s="172"/>
      <c r="CS142" s="172"/>
    </row>
    <row r="143" spans="32:97" x14ac:dyDescent="0.3">
      <c r="AF143" s="90"/>
      <c r="AG143" s="90"/>
      <c r="AH143" s="90"/>
      <c r="AI143" s="90"/>
      <c r="AJ143" s="90"/>
      <c r="AK143" s="90"/>
      <c r="AL143" s="90"/>
      <c r="AM143" s="90"/>
      <c r="AN143" s="90"/>
      <c r="AO143" s="90"/>
      <c r="AP143" s="90"/>
      <c r="AQ143" s="90"/>
      <c r="AR143" s="90"/>
      <c r="AS143" s="90"/>
      <c r="AT143" s="90"/>
      <c r="AU143" s="90"/>
      <c r="AV143" s="90"/>
      <c r="AW143" s="90"/>
      <c r="AX143" s="90"/>
      <c r="AY143" s="90"/>
      <c r="AZ143" s="90"/>
      <c r="BA143" s="90"/>
      <c r="BB143" s="90"/>
      <c r="BK143" s="540"/>
      <c r="BL143" s="540"/>
      <c r="BM143" s="540"/>
      <c r="BN143" s="540"/>
      <c r="BO143" s="540"/>
      <c r="BP143" s="540"/>
      <c r="BQ143" s="540"/>
      <c r="BR143" s="540"/>
      <c r="BS143" s="540"/>
      <c r="BT143" s="540"/>
      <c r="BU143" s="540"/>
      <c r="BV143" s="540"/>
      <c r="BW143" s="540"/>
      <c r="BX143" s="540"/>
      <c r="BY143" s="540"/>
      <c r="BZ143" s="540"/>
      <c r="CA143" s="540"/>
      <c r="CB143" s="541"/>
      <c r="CC143" s="541"/>
      <c r="CD143" s="541"/>
      <c r="CH143" s="171"/>
      <c r="CI143" s="172"/>
      <c r="CS143" s="172"/>
    </row>
    <row r="144" spans="32:97" x14ac:dyDescent="0.3">
      <c r="AF144" s="90"/>
      <c r="AG144" s="90"/>
      <c r="AH144" s="90"/>
      <c r="AI144" s="90"/>
      <c r="AJ144" s="90"/>
      <c r="AK144" s="90"/>
      <c r="AL144" s="90"/>
      <c r="AM144" s="90"/>
      <c r="AN144" s="90"/>
      <c r="AO144" s="90"/>
      <c r="AP144" s="90"/>
      <c r="AQ144" s="90"/>
      <c r="AR144" s="90"/>
      <c r="AS144" s="90"/>
      <c r="AT144" s="90"/>
      <c r="AU144" s="90"/>
      <c r="AV144" s="90"/>
      <c r="AW144" s="90"/>
      <c r="AX144" s="90"/>
      <c r="AY144" s="90"/>
      <c r="AZ144" s="90"/>
      <c r="BA144" s="90"/>
      <c r="BB144" s="90"/>
      <c r="BK144" s="510"/>
      <c r="BL144" s="510"/>
      <c r="BM144" s="510"/>
      <c r="BN144" s="510"/>
      <c r="BO144" s="510"/>
      <c r="BP144" s="510"/>
      <c r="BQ144" s="510"/>
      <c r="BR144" s="510"/>
      <c r="BS144" s="510"/>
      <c r="BT144" s="510"/>
      <c r="BU144" s="510"/>
      <c r="BV144" s="510"/>
      <c r="BW144" s="510"/>
      <c r="BX144" s="510"/>
      <c r="BY144" s="510"/>
      <c r="BZ144" s="510"/>
      <c r="CA144" s="510"/>
      <c r="CB144" s="542"/>
      <c r="CC144" s="542"/>
      <c r="CD144" s="542"/>
      <c r="CH144" s="83"/>
      <c r="CI144" s="83"/>
      <c r="CS144" s="83"/>
    </row>
    <row r="145" spans="32:97" x14ac:dyDescent="0.3"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  <c r="AP145" s="90"/>
      <c r="AQ145" s="90"/>
      <c r="AR145" s="90"/>
      <c r="AS145" s="90"/>
      <c r="AT145" s="90"/>
      <c r="AU145" s="90"/>
      <c r="AV145" s="90"/>
      <c r="AW145" s="90"/>
      <c r="AX145" s="90"/>
      <c r="AY145" s="90"/>
      <c r="AZ145" s="90"/>
      <c r="BA145" s="90"/>
      <c r="BB145" s="90"/>
      <c r="BK145" s="540"/>
      <c r="BL145" s="540"/>
      <c r="BM145" s="540"/>
      <c r="BN145" s="540"/>
      <c r="BO145" s="540"/>
      <c r="BP145" s="540"/>
      <c r="BQ145" s="540"/>
      <c r="BR145" s="540"/>
      <c r="BS145" s="540"/>
      <c r="BT145" s="540"/>
      <c r="BU145" s="540"/>
      <c r="BV145" s="540"/>
      <c r="BW145" s="540"/>
      <c r="BX145" s="540"/>
      <c r="BY145" s="540"/>
      <c r="BZ145" s="540"/>
      <c r="CA145" s="540"/>
      <c r="CB145" s="541"/>
      <c r="CC145" s="541"/>
      <c r="CD145" s="541"/>
      <c r="CH145" s="171"/>
      <c r="CI145" s="172"/>
      <c r="CS145" s="172"/>
    </row>
    <row r="146" spans="32:97" x14ac:dyDescent="0.3">
      <c r="AF146" s="90"/>
      <c r="AG146" s="90"/>
      <c r="AH146" s="90"/>
      <c r="AI146" s="90"/>
      <c r="AJ146" s="90"/>
      <c r="AK146" s="90"/>
      <c r="AL146" s="90"/>
      <c r="AM146" s="90"/>
      <c r="AN146" s="90"/>
      <c r="AO146" s="90"/>
      <c r="AP146" s="90"/>
      <c r="AQ146" s="90"/>
      <c r="AR146" s="90"/>
      <c r="AS146" s="90"/>
      <c r="AT146" s="90"/>
      <c r="AU146" s="90"/>
      <c r="AV146" s="90"/>
      <c r="AW146" s="90"/>
      <c r="AX146" s="90"/>
      <c r="AY146" s="90"/>
      <c r="AZ146" s="90"/>
      <c r="BA146" s="90"/>
      <c r="BB146" s="90"/>
      <c r="BK146" s="540"/>
      <c r="BL146" s="540"/>
      <c r="BM146" s="540"/>
      <c r="BN146" s="540"/>
      <c r="BO146" s="540"/>
      <c r="BP146" s="540"/>
      <c r="BQ146" s="540"/>
      <c r="BR146" s="540"/>
      <c r="BS146" s="540"/>
      <c r="BT146" s="540"/>
      <c r="BU146" s="540"/>
      <c r="BV146" s="540"/>
      <c r="BW146" s="540"/>
      <c r="BX146" s="540"/>
      <c r="BY146" s="540"/>
      <c r="BZ146" s="540"/>
      <c r="CA146" s="540"/>
      <c r="CB146" s="541"/>
      <c r="CC146" s="541"/>
      <c r="CD146" s="541"/>
      <c r="CH146" s="171"/>
      <c r="CI146" s="172"/>
      <c r="CS146" s="172"/>
    </row>
    <row r="147" spans="32:97" x14ac:dyDescent="0.3">
      <c r="AF147" s="90"/>
      <c r="AG147" s="90"/>
      <c r="AH147" s="90"/>
      <c r="AI147" s="90"/>
      <c r="AJ147" s="90"/>
      <c r="AK147" s="90"/>
      <c r="AL147" s="90"/>
      <c r="AM147" s="90"/>
      <c r="AN147" s="90"/>
      <c r="AO147" s="90"/>
      <c r="AP147" s="90"/>
      <c r="AQ147" s="90"/>
      <c r="AR147" s="90"/>
      <c r="AS147" s="90"/>
      <c r="AT147" s="90"/>
      <c r="AU147" s="90"/>
      <c r="AV147" s="90"/>
      <c r="AW147" s="90"/>
      <c r="AX147" s="90"/>
      <c r="AY147" s="90"/>
      <c r="AZ147" s="90"/>
      <c r="BA147" s="90"/>
      <c r="BB147" s="90"/>
      <c r="BK147" s="540"/>
      <c r="BL147" s="540"/>
      <c r="BM147" s="540"/>
      <c r="BN147" s="540"/>
      <c r="BO147" s="540"/>
      <c r="BP147" s="540"/>
      <c r="BQ147" s="540"/>
      <c r="BR147" s="540"/>
      <c r="BS147" s="540"/>
      <c r="BT147" s="540"/>
      <c r="BU147" s="540"/>
      <c r="BV147" s="540"/>
      <c r="BW147" s="540"/>
      <c r="BX147" s="540"/>
      <c r="BY147" s="540"/>
      <c r="BZ147" s="540"/>
      <c r="CA147" s="540"/>
      <c r="CB147" s="541"/>
      <c r="CC147" s="541"/>
      <c r="CD147" s="541"/>
      <c r="CH147" s="171"/>
      <c r="CI147" s="172"/>
      <c r="CS147" s="172"/>
    </row>
    <row r="148" spans="32:97" x14ac:dyDescent="0.3">
      <c r="AF148" s="90"/>
      <c r="AG148" s="90"/>
      <c r="AH148" s="90"/>
      <c r="AI148" s="90"/>
      <c r="AJ148" s="90"/>
      <c r="AK148" s="90"/>
      <c r="AL148" s="90"/>
      <c r="AM148" s="90"/>
      <c r="AN148" s="90"/>
      <c r="AO148" s="90"/>
      <c r="AP148" s="90"/>
      <c r="AQ148" s="90"/>
      <c r="AR148" s="90"/>
      <c r="AS148" s="90"/>
      <c r="AT148" s="90"/>
      <c r="AU148" s="90"/>
      <c r="AV148" s="90"/>
      <c r="AW148" s="90"/>
      <c r="AX148" s="90"/>
      <c r="AY148" s="90"/>
      <c r="AZ148" s="90"/>
      <c r="BA148" s="90"/>
      <c r="BB148" s="90"/>
      <c r="BK148" s="540"/>
      <c r="BL148" s="540"/>
      <c r="BM148" s="540"/>
      <c r="BN148" s="540"/>
      <c r="BO148" s="540"/>
      <c r="BP148" s="540"/>
      <c r="BQ148" s="540"/>
      <c r="BR148" s="540"/>
      <c r="BS148" s="540"/>
      <c r="BT148" s="540"/>
      <c r="BU148" s="540"/>
      <c r="BV148" s="540"/>
      <c r="BW148" s="540"/>
      <c r="BX148" s="540"/>
      <c r="BY148" s="540"/>
      <c r="BZ148" s="540"/>
      <c r="CA148" s="540"/>
      <c r="CB148" s="541"/>
      <c r="CC148" s="541"/>
      <c r="CD148" s="541"/>
      <c r="CH148" s="171"/>
      <c r="CI148" s="172"/>
      <c r="CS148" s="172"/>
    </row>
    <row r="149" spans="32:97" x14ac:dyDescent="0.3"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  <c r="AP149" s="90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0"/>
      <c r="BB149" s="90"/>
      <c r="BK149" s="540"/>
      <c r="BL149" s="540"/>
      <c r="BM149" s="540"/>
      <c r="BN149" s="540"/>
      <c r="BO149" s="540"/>
      <c r="BP149" s="540"/>
      <c r="BQ149" s="540"/>
      <c r="BR149" s="540"/>
      <c r="BS149" s="540"/>
      <c r="BT149" s="540"/>
      <c r="BU149" s="540"/>
      <c r="BV149" s="540"/>
      <c r="BW149" s="540"/>
      <c r="BX149" s="540"/>
      <c r="BY149" s="540"/>
      <c r="BZ149" s="540"/>
      <c r="CA149" s="540"/>
      <c r="CB149" s="541"/>
      <c r="CC149" s="541"/>
      <c r="CD149" s="541"/>
      <c r="CH149" s="171"/>
      <c r="CI149" s="172"/>
      <c r="CS149" s="172"/>
    </row>
    <row r="150" spans="32:97" x14ac:dyDescent="0.3"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90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0"/>
      <c r="BB150" s="90"/>
      <c r="BK150" s="540"/>
      <c r="BL150" s="540"/>
      <c r="BM150" s="540"/>
      <c r="BN150" s="540"/>
      <c r="BO150" s="540"/>
      <c r="BP150" s="540"/>
      <c r="BQ150" s="540"/>
      <c r="BR150" s="540"/>
      <c r="BS150" s="540"/>
      <c r="BT150" s="540"/>
      <c r="BU150" s="540"/>
      <c r="BV150" s="540"/>
      <c r="BW150" s="540"/>
      <c r="BX150" s="540"/>
      <c r="BY150" s="540"/>
      <c r="BZ150" s="540"/>
      <c r="CA150" s="540"/>
      <c r="CB150" s="541"/>
      <c r="CC150" s="541"/>
      <c r="CD150" s="541"/>
      <c r="CH150" s="171"/>
      <c r="CI150" s="172"/>
      <c r="CS150" s="172"/>
    </row>
    <row r="151" spans="32:97" x14ac:dyDescent="0.3">
      <c r="AF151" s="90"/>
      <c r="AG151" s="90"/>
      <c r="AH151" s="90"/>
      <c r="AI151" s="90"/>
      <c r="AJ151" s="90"/>
      <c r="AK151" s="90"/>
      <c r="AL151" s="90"/>
      <c r="AM151" s="90"/>
      <c r="AN151" s="90"/>
      <c r="AO151" s="90"/>
      <c r="AP151" s="90"/>
      <c r="AQ151" s="90"/>
      <c r="AR151" s="90"/>
      <c r="AS151" s="90"/>
      <c r="AT151" s="90"/>
      <c r="AU151" s="90"/>
      <c r="AV151" s="90"/>
      <c r="AW151" s="90"/>
      <c r="AX151" s="90"/>
      <c r="AY151" s="90"/>
      <c r="AZ151" s="90"/>
      <c r="BA151" s="90"/>
      <c r="BB151" s="90"/>
      <c r="BK151" s="540"/>
      <c r="BL151" s="540"/>
      <c r="BM151" s="540"/>
      <c r="BN151" s="540"/>
      <c r="BO151" s="540"/>
      <c r="BP151" s="540"/>
      <c r="BQ151" s="540"/>
      <c r="BR151" s="540"/>
      <c r="BS151" s="540"/>
      <c r="BT151" s="540"/>
      <c r="BU151" s="540"/>
      <c r="BV151" s="540"/>
      <c r="BW151" s="540"/>
      <c r="BX151" s="540"/>
      <c r="BY151" s="540"/>
      <c r="BZ151" s="540"/>
      <c r="CA151" s="540"/>
      <c r="CB151" s="541"/>
      <c r="CC151" s="541"/>
      <c r="CD151" s="541"/>
      <c r="CH151" s="171"/>
      <c r="CI151" s="172"/>
      <c r="CS151" s="172"/>
    </row>
    <row r="152" spans="32:97" x14ac:dyDescent="0.3">
      <c r="AF152" s="90"/>
      <c r="AG152" s="90"/>
      <c r="AH152" s="90"/>
      <c r="AI152" s="90"/>
      <c r="AJ152" s="90"/>
      <c r="AK152" s="90"/>
      <c r="AL152" s="90"/>
      <c r="AM152" s="90"/>
      <c r="AN152" s="90"/>
      <c r="AO152" s="90"/>
      <c r="AP152" s="90"/>
      <c r="AQ152" s="90"/>
      <c r="AR152" s="90"/>
      <c r="AS152" s="90"/>
      <c r="AT152" s="90"/>
      <c r="AU152" s="90"/>
      <c r="AV152" s="90"/>
      <c r="AW152" s="90"/>
      <c r="AX152" s="90"/>
      <c r="AY152" s="90"/>
      <c r="AZ152" s="90"/>
      <c r="BA152" s="90"/>
      <c r="BB152" s="90"/>
      <c r="BK152" s="540"/>
      <c r="BL152" s="540"/>
      <c r="BM152" s="540"/>
      <c r="BN152" s="540"/>
      <c r="BO152" s="540"/>
      <c r="BP152" s="540"/>
      <c r="BQ152" s="540"/>
      <c r="BR152" s="540"/>
      <c r="BS152" s="540"/>
      <c r="BT152" s="540"/>
      <c r="BU152" s="540"/>
      <c r="BV152" s="540"/>
      <c r="BW152" s="540"/>
      <c r="BX152" s="540"/>
      <c r="BY152" s="540"/>
      <c r="BZ152" s="540"/>
      <c r="CA152" s="540"/>
      <c r="CB152" s="541"/>
      <c r="CC152" s="541"/>
      <c r="CD152" s="541"/>
      <c r="CH152" s="171"/>
      <c r="CI152" s="172"/>
      <c r="CS152" s="172"/>
    </row>
    <row r="153" spans="32:97" x14ac:dyDescent="0.3"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  <c r="AP153" s="90"/>
      <c r="AQ153" s="90"/>
      <c r="AR153" s="90"/>
      <c r="AS153" s="90"/>
      <c r="AT153" s="90"/>
      <c r="AU153" s="90"/>
      <c r="AV153" s="90"/>
      <c r="AW153" s="90"/>
      <c r="AX153" s="90"/>
      <c r="AY153" s="90"/>
      <c r="AZ153" s="90"/>
      <c r="BA153" s="90"/>
      <c r="BB153" s="90"/>
      <c r="BK153" s="510"/>
      <c r="BL153" s="510"/>
      <c r="BM153" s="510"/>
      <c r="BN153" s="510"/>
      <c r="BO153" s="510"/>
      <c r="BP153" s="510"/>
      <c r="BQ153" s="510"/>
      <c r="BR153" s="510"/>
      <c r="BS153" s="510"/>
      <c r="BT153" s="510"/>
      <c r="BU153" s="510"/>
      <c r="BV153" s="510"/>
      <c r="BW153" s="510"/>
      <c r="BX153" s="510"/>
      <c r="BY153" s="510"/>
      <c r="BZ153" s="510"/>
      <c r="CA153" s="510"/>
      <c r="CB153" s="542"/>
      <c r="CC153" s="542"/>
      <c r="CD153" s="542"/>
      <c r="CH153" s="83"/>
      <c r="CI153" s="83"/>
      <c r="CS153" s="83"/>
    </row>
    <row r="154" spans="32:97" x14ac:dyDescent="0.3">
      <c r="AF154" s="90"/>
      <c r="AG154" s="90"/>
      <c r="AH154" s="90"/>
      <c r="AI154" s="90"/>
      <c r="AJ154" s="90"/>
      <c r="AK154" s="90"/>
      <c r="AL154" s="90"/>
      <c r="AM154" s="90"/>
      <c r="AN154" s="90"/>
      <c r="AO154" s="90"/>
      <c r="AP154" s="90"/>
      <c r="AQ154" s="90"/>
      <c r="AR154" s="90"/>
      <c r="AS154" s="90"/>
      <c r="AT154" s="90"/>
      <c r="AU154" s="90"/>
      <c r="AV154" s="90"/>
      <c r="AW154" s="90"/>
      <c r="AX154" s="90"/>
      <c r="AY154" s="90"/>
      <c r="AZ154" s="90"/>
      <c r="BA154" s="90"/>
      <c r="BB154" s="90"/>
      <c r="BK154" s="540"/>
      <c r="BL154" s="540"/>
      <c r="BM154" s="540"/>
      <c r="BN154" s="540"/>
      <c r="BO154" s="540"/>
      <c r="BP154" s="540"/>
      <c r="BQ154" s="540"/>
      <c r="BR154" s="540"/>
      <c r="BS154" s="540"/>
      <c r="BT154" s="540"/>
      <c r="BU154" s="540"/>
      <c r="BV154" s="540"/>
      <c r="BW154" s="540"/>
      <c r="BX154" s="540"/>
      <c r="BY154" s="540"/>
      <c r="BZ154" s="540"/>
      <c r="CA154" s="540"/>
      <c r="CB154" s="541"/>
      <c r="CC154" s="541"/>
      <c r="CD154" s="541"/>
      <c r="CH154" s="171"/>
      <c r="CI154" s="172"/>
      <c r="CS154" s="172"/>
    </row>
    <row r="155" spans="32:97" x14ac:dyDescent="0.3">
      <c r="AF155" s="90"/>
      <c r="AG155" s="90"/>
      <c r="AH155" s="90"/>
      <c r="AI155" s="90"/>
      <c r="AJ155" s="90"/>
      <c r="AK155" s="90"/>
      <c r="AL155" s="90"/>
      <c r="AM155" s="90"/>
      <c r="AN155" s="90"/>
      <c r="AO155" s="90"/>
      <c r="AP155" s="90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0"/>
      <c r="BB155" s="90"/>
      <c r="BK155" s="540"/>
      <c r="BL155" s="540"/>
      <c r="BM155" s="540"/>
      <c r="BN155" s="540"/>
      <c r="BO155" s="540"/>
      <c r="BP155" s="540"/>
      <c r="BQ155" s="540"/>
      <c r="BR155" s="540"/>
      <c r="BS155" s="540"/>
      <c r="BT155" s="540"/>
      <c r="BU155" s="540"/>
      <c r="BV155" s="540"/>
      <c r="BW155" s="540"/>
      <c r="BX155" s="540"/>
      <c r="BY155" s="540"/>
      <c r="BZ155" s="540"/>
      <c r="CA155" s="540"/>
      <c r="CB155" s="541"/>
      <c r="CC155" s="541"/>
      <c r="CD155" s="541"/>
      <c r="CH155" s="171"/>
      <c r="CI155" s="172"/>
      <c r="CS155" s="172"/>
    </row>
    <row r="156" spans="32:97" x14ac:dyDescent="0.3">
      <c r="AF156" s="90"/>
      <c r="AG156" s="90"/>
      <c r="AH156" s="90"/>
      <c r="AI156" s="90"/>
      <c r="AJ156" s="90"/>
      <c r="AK156" s="90"/>
      <c r="AL156" s="90"/>
      <c r="AM156" s="90"/>
      <c r="AN156" s="90"/>
      <c r="AO156" s="90"/>
      <c r="AP156" s="90"/>
      <c r="AQ156" s="90"/>
      <c r="AR156" s="90"/>
      <c r="AS156" s="90"/>
      <c r="AT156" s="90"/>
      <c r="AU156" s="90"/>
      <c r="AV156" s="90"/>
      <c r="AW156" s="90"/>
      <c r="AX156" s="90"/>
      <c r="AY156" s="90"/>
      <c r="AZ156" s="90"/>
      <c r="BA156" s="90"/>
      <c r="BB156" s="90"/>
      <c r="BK156" s="540"/>
      <c r="BL156" s="540"/>
      <c r="BM156" s="540"/>
      <c r="BN156" s="540"/>
      <c r="BO156" s="540"/>
      <c r="BP156" s="540"/>
      <c r="BQ156" s="540"/>
      <c r="BR156" s="540"/>
      <c r="BS156" s="540"/>
      <c r="BT156" s="540"/>
      <c r="BU156" s="540"/>
      <c r="BV156" s="540"/>
      <c r="BW156" s="540"/>
      <c r="BX156" s="540"/>
      <c r="BY156" s="540"/>
      <c r="BZ156" s="540"/>
      <c r="CA156" s="540"/>
      <c r="CB156" s="541"/>
      <c r="CC156" s="541"/>
      <c r="CD156" s="541"/>
      <c r="CH156" s="171"/>
      <c r="CI156" s="172"/>
      <c r="CS156" s="172"/>
    </row>
    <row r="157" spans="32:97" x14ac:dyDescent="0.3">
      <c r="AF157" s="90"/>
      <c r="AG157" s="90"/>
      <c r="AH157" s="90"/>
      <c r="AI157" s="90"/>
      <c r="AJ157" s="90"/>
      <c r="AK157" s="90"/>
      <c r="AL157" s="90"/>
      <c r="AM157" s="90"/>
      <c r="AN157" s="90"/>
      <c r="AO157" s="90"/>
      <c r="AP157" s="90"/>
      <c r="AQ157" s="90"/>
      <c r="AR157" s="90"/>
      <c r="AS157" s="90"/>
      <c r="AT157" s="90"/>
      <c r="AU157" s="90"/>
      <c r="AV157" s="90"/>
      <c r="AW157" s="90"/>
      <c r="AX157" s="90"/>
      <c r="AY157" s="90"/>
      <c r="AZ157" s="90"/>
      <c r="BA157" s="90"/>
      <c r="BB157" s="90"/>
      <c r="BK157" s="540"/>
      <c r="BL157" s="540"/>
      <c r="BM157" s="540"/>
      <c r="BN157" s="540"/>
      <c r="BO157" s="540"/>
      <c r="BP157" s="540"/>
      <c r="BQ157" s="540"/>
      <c r="BR157" s="540"/>
      <c r="BS157" s="540"/>
      <c r="BT157" s="540"/>
      <c r="BU157" s="540"/>
      <c r="BV157" s="540"/>
      <c r="BW157" s="540"/>
      <c r="BX157" s="540"/>
      <c r="BY157" s="540"/>
      <c r="BZ157" s="540"/>
      <c r="CA157" s="540"/>
      <c r="CB157" s="541"/>
      <c r="CC157" s="541"/>
      <c r="CD157" s="541"/>
      <c r="CH157" s="171"/>
      <c r="CI157" s="172"/>
      <c r="CS157" s="172"/>
    </row>
    <row r="158" spans="32:97" x14ac:dyDescent="0.3">
      <c r="AF158" s="90"/>
      <c r="AG158" s="90"/>
      <c r="AH158" s="90"/>
      <c r="AI158" s="90"/>
      <c r="AJ158" s="90"/>
      <c r="AK158" s="90"/>
      <c r="AL158" s="90"/>
      <c r="AM158" s="90"/>
      <c r="AN158" s="90"/>
      <c r="AO158" s="90"/>
      <c r="AP158" s="90"/>
      <c r="AQ158" s="90"/>
      <c r="AR158" s="90"/>
      <c r="AS158" s="90"/>
      <c r="AT158" s="90"/>
      <c r="AU158" s="90"/>
      <c r="AV158" s="90"/>
      <c r="AW158" s="90"/>
      <c r="AX158" s="90"/>
      <c r="AY158" s="90"/>
      <c r="AZ158" s="90"/>
      <c r="BA158" s="90"/>
      <c r="BB158" s="90"/>
      <c r="BK158" s="540"/>
      <c r="BL158" s="540"/>
      <c r="BM158" s="540"/>
      <c r="BN158" s="540"/>
      <c r="BO158" s="540"/>
      <c r="BP158" s="540"/>
      <c r="BQ158" s="540"/>
      <c r="BR158" s="540"/>
      <c r="BS158" s="540"/>
      <c r="BT158" s="540"/>
      <c r="BU158" s="540"/>
      <c r="BV158" s="540"/>
      <c r="BW158" s="540"/>
      <c r="BX158" s="540"/>
      <c r="BY158" s="540"/>
      <c r="BZ158" s="540"/>
      <c r="CA158" s="540"/>
      <c r="CB158" s="541"/>
      <c r="CC158" s="541"/>
      <c r="CD158" s="541"/>
      <c r="CH158" s="171"/>
      <c r="CI158" s="172"/>
      <c r="CS158" s="172"/>
    </row>
    <row r="159" spans="32:97" x14ac:dyDescent="0.3">
      <c r="AF159" s="90"/>
      <c r="AG159" s="90"/>
      <c r="AH159" s="90"/>
      <c r="AI159" s="90"/>
      <c r="AJ159" s="90"/>
      <c r="AK159" s="90"/>
      <c r="AL159" s="90"/>
      <c r="AM159" s="90"/>
      <c r="AN159" s="90"/>
      <c r="AO159" s="90"/>
      <c r="AP159" s="90"/>
      <c r="AQ159" s="90"/>
      <c r="AR159" s="90"/>
      <c r="AS159" s="90"/>
      <c r="AT159" s="90"/>
      <c r="AU159" s="90"/>
      <c r="AV159" s="90"/>
      <c r="AW159" s="90"/>
      <c r="AX159" s="90"/>
      <c r="AY159" s="90"/>
      <c r="AZ159" s="90"/>
      <c r="BA159" s="90"/>
      <c r="BB159" s="90"/>
      <c r="BK159" s="540"/>
      <c r="BL159" s="540"/>
      <c r="BM159" s="540"/>
      <c r="BN159" s="540"/>
      <c r="BO159" s="540"/>
      <c r="BP159" s="540"/>
      <c r="BQ159" s="540"/>
      <c r="BR159" s="540"/>
      <c r="BS159" s="540"/>
      <c r="BT159" s="540"/>
      <c r="BU159" s="540"/>
      <c r="BV159" s="540"/>
      <c r="BW159" s="540"/>
      <c r="BX159" s="540"/>
      <c r="BY159" s="540"/>
      <c r="BZ159" s="540"/>
      <c r="CA159" s="540"/>
      <c r="CB159" s="541"/>
      <c r="CC159" s="541"/>
      <c r="CD159" s="541"/>
      <c r="CH159" s="171"/>
      <c r="CI159" s="172"/>
      <c r="CS159" s="172"/>
    </row>
    <row r="160" spans="32:97" x14ac:dyDescent="0.3">
      <c r="AF160" s="90"/>
      <c r="AG160" s="90"/>
      <c r="AH160" s="90"/>
      <c r="AI160" s="90"/>
      <c r="AJ160" s="90"/>
      <c r="AK160" s="90"/>
      <c r="AL160" s="90"/>
      <c r="AM160" s="90"/>
      <c r="AN160" s="90"/>
      <c r="AO160" s="90"/>
      <c r="AP160" s="90"/>
      <c r="AQ160" s="90"/>
      <c r="AR160" s="90"/>
      <c r="AS160" s="90"/>
      <c r="AT160" s="90"/>
      <c r="AU160" s="90"/>
      <c r="AV160" s="90"/>
      <c r="AW160" s="90"/>
      <c r="AX160" s="90"/>
      <c r="AY160" s="90"/>
      <c r="AZ160" s="90"/>
      <c r="BA160" s="90"/>
      <c r="BB160" s="90"/>
      <c r="BK160" s="540"/>
      <c r="BL160" s="540"/>
      <c r="BM160" s="540"/>
      <c r="BN160" s="540"/>
      <c r="BO160" s="540"/>
      <c r="BP160" s="540"/>
      <c r="BQ160" s="540"/>
      <c r="BR160" s="540"/>
      <c r="BS160" s="540"/>
      <c r="BT160" s="540"/>
      <c r="BU160" s="540"/>
      <c r="BV160" s="540"/>
      <c r="BW160" s="540"/>
      <c r="BX160" s="540"/>
      <c r="BY160" s="540"/>
      <c r="BZ160" s="540"/>
      <c r="CA160" s="540"/>
      <c r="CB160" s="541"/>
      <c r="CC160" s="541"/>
      <c r="CD160" s="541"/>
      <c r="CH160" s="171"/>
      <c r="CI160" s="172"/>
      <c r="CS160" s="172"/>
    </row>
    <row r="161" spans="32:97" x14ac:dyDescent="0.3">
      <c r="AF161" s="90"/>
      <c r="AG161" s="90"/>
      <c r="AH161" s="90"/>
      <c r="AI161" s="90"/>
      <c r="AJ161" s="90"/>
      <c r="AK161" s="90"/>
      <c r="AL161" s="90"/>
      <c r="AM161" s="90"/>
      <c r="AN161" s="90"/>
      <c r="AO161" s="90"/>
      <c r="AP161" s="90"/>
      <c r="AQ161" s="90"/>
      <c r="AR161" s="90"/>
      <c r="AS161" s="90"/>
      <c r="AT161" s="90"/>
      <c r="AU161" s="90"/>
      <c r="AV161" s="90"/>
      <c r="AW161" s="90"/>
      <c r="AX161" s="90"/>
      <c r="AY161" s="90"/>
      <c r="AZ161" s="90"/>
      <c r="BA161" s="90"/>
      <c r="BB161" s="90"/>
      <c r="BK161" s="540"/>
      <c r="BL161" s="540"/>
      <c r="BM161" s="540"/>
      <c r="BN161" s="540"/>
      <c r="BO161" s="540"/>
      <c r="BP161" s="540"/>
      <c r="BQ161" s="540"/>
      <c r="BR161" s="540"/>
      <c r="BS161" s="540"/>
      <c r="BT161" s="540"/>
      <c r="BU161" s="540"/>
      <c r="BV161" s="540"/>
      <c r="BW161" s="540"/>
      <c r="BX161" s="540"/>
      <c r="BY161" s="540"/>
      <c r="BZ161" s="540"/>
      <c r="CA161" s="540"/>
      <c r="CB161" s="541"/>
      <c r="CC161" s="541"/>
      <c r="CD161" s="541"/>
      <c r="CH161" s="171"/>
      <c r="CI161" s="172"/>
      <c r="CS161" s="172"/>
    </row>
    <row r="162" spans="32:97" x14ac:dyDescent="0.3">
      <c r="AF162" s="90"/>
      <c r="AG162" s="90"/>
      <c r="AH162" s="90"/>
      <c r="AI162" s="90"/>
      <c r="AJ162" s="90"/>
      <c r="AK162" s="90"/>
      <c r="AL162" s="90"/>
      <c r="AM162" s="90"/>
      <c r="AN162" s="90"/>
      <c r="AO162" s="90"/>
      <c r="AP162" s="90"/>
      <c r="AQ162" s="90"/>
      <c r="AR162" s="90"/>
      <c r="AS162" s="90"/>
      <c r="AT162" s="90"/>
      <c r="AU162" s="90"/>
      <c r="AV162" s="90"/>
      <c r="AW162" s="90"/>
      <c r="AX162" s="90"/>
      <c r="AY162" s="90"/>
      <c r="AZ162" s="90"/>
      <c r="BA162" s="90"/>
      <c r="BB162" s="90"/>
      <c r="BK162" s="540"/>
      <c r="BL162" s="540"/>
      <c r="BM162" s="540"/>
      <c r="BN162" s="540"/>
      <c r="BO162" s="540"/>
      <c r="BP162" s="540"/>
      <c r="BQ162" s="540"/>
      <c r="BR162" s="540"/>
      <c r="BS162" s="540"/>
      <c r="BT162" s="540"/>
      <c r="BU162" s="540"/>
      <c r="BV162" s="540"/>
      <c r="BW162" s="540"/>
      <c r="BX162" s="540"/>
      <c r="BY162" s="540"/>
      <c r="BZ162" s="540"/>
      <c r="CA162" s="540"/>
      <c r="CB162" s="541"/>
      <c r="CC162" s="541"/>
      <c r="CD162" s="541"/>
      <c r="CH162" s="171"/>
      <c r="CI162" s="172"/>
      <c r="CS162" s="172"/>
    </row>
    <row r="163" spans="32:97" x14ac:dyDescent="0.3">
      <c r="AF163" s="90"/>
      <c r="AG163" s="90"/>
      <c r="AH163" s="90"/>
      <c r="AI163" s="90"/>
      <c r="AJ163" s="90"/>
      <c r="AK163" s="90"/>
      <c r="AL163" s="90"/>
      <c r="AM163" s="90"/>
      <c r="AN163" s="90"/>
      <c r="AO163" s="90"/>
      <c r="AP163" s="90"/>
      <c r="AQ163" s="90"/>
      <c r="AR163" s="90"/>
      <c r="AS163" s="90"/>
      <c r="AT163" s="90"/>
      <c r="AU163" s="90"/>
      <c r="AV163" s="90"/>
      <c r="AW163" s="90"/>
      <c r="AX163" s="90"/>
      <c r="AY163" s="90"/>
      <c r="AZ163" s="90"/>
      <c r="BA163" s="90"/>
      <c r="BB163" s="90"/>
      <c r="BK163" s="540"/>
      <c r="BL163" s="540"/>
      <c r="BM163" s="540"/>
      <c r="BN163" s="540"/>
      <c r="BO163" s="540"/>
      <c r="BP163" s="540"/>
      <c r="BQ163" s="540"/>
      <c r="BR163" s="540"/>
      <c r="BS163" s="540"/>
      <c r="BT163" s="540"/>
      <c r="BU163" s="540"/>
      <c r="BV163" s="540"/>
      <c r="BW163" s="540"/>
      <c r="BX163" s="540"/>
      <c r="BY163" s="540"/>
      <c r="BZ163" s="540"/>
      <c r="CA163" s="540"/>
      <c r="CB163" s="541"/>
      <c r="CC163" s="541"/>
      <c r="CD163" s="541"/>
      <c r="CH163" s="171"/>
      <c r="CI163" s="172"/>
      <c r="CS163" s="172"/>
    </row>
    <row r="164" spans="32:97" x14ac:dyDescent="0.3">
      <c r="AF164" s="90"/>
      <c r="AG164" s="90"/>
      <c r="AH164" s="90"/>
      <c r="AI164" s="90"/>
      <c r="AJ164" s="90"/>
      <c r="AK164" s="90"/>
      <c r="AL164" s="90"/>
      <c r="AM164" s="90"/>
      <c r="AN164" s="90"/>
      <c r="AO164" s="90"/>
      <c r="AP164" s="90"/>
      <c r="AQ164" s="90"/>
      <c r="AR164" s="90"/>
      <c r="AS164" s="90"/>
      <c r="AT164" s="90"/>
      <c r="AU164" s="90"/>
      <c r="AV164" s="90"/>
      <c r="AW164" s="90"/>
      <c r="AX164" s="90"/>
      <c r="AY164" s="90"/>
      <c r="AZ164" s="90"/>
      <c r="BA164" s="90"/>
      <c r="BB164" s="90"/>
      <c r="BK164" s="540"/>
      <c r="BL164" s="540"/>
      <c r="BM164" s="540"/>
      <c r="BN164" s="540"/>
      <c r="BO164" s="540"/>
      <c r="BP164" s="540"/>
      <c r="BQ164" s="540"/>
      <c r="BR164" s="540"/>
      <c r="BS164" s="540"/>
      <c r="BT164" s="540"/>
      <c r="BU164" s="540"/>
      <c r="BV164" s="540"/>
      <c r="BW164" s="540"/>
      <c r="BX164" s="540"/>
      <c r="BY164" s="540"/>
      <c r="BZ164" s="540"/>
      <c r="CA164" s="540"/>
      <c r="CB164" s="541"/>
      <c r="CC164" s="541"/>
      <c r="CD164" s="541"/>
      <c r="CH164" s="171"/>
      <c r="CI164" s="172"/>
      <c r="CS164" s="172"/>
    </row>
    <row r="165" spans="32:97" x14ac:dyDescent="0.3">
      <c r="AF165" s="90"/>
      <c r="AG165" s="90"/>
      <c r="AH165" s="90"/>
      <c r="AI165" s="90"/>
      <c r="AJ165" s="90"/>
      <c r="AK165" s="90"/>
      <c r="AL165" s="90"/>
      <c r="AM165" s="90"/>
      <c r="AN165" s="90"/>
      <c r="AO165" s="90"/>
      <c r="AP165" s="90"/>
      <c r="AQ165" s="90"/>
      <c r="AR165" s="90"/>
      <c r="AS165" s="90"/>
      <c r="AT165" s="90"/>
      <c r="AU165" s="90"/>
      <c r="AV165" s="90"/>
      <c r="AW165" s="90"/>
      <c r="AX165" s="90"/>
      <c r="AY165" s="90"/>
      <c r="AZ165" s="90"/>
      <c r="BA165" s="90"/>
      <c r="BB165" s="90"/>
      <c r="BK165" s="540"/>
      <c r="BL165" s="540"/>
      <c r="BM165" s="540"/>
      <c r="BN165" s="540"/>
      <c r="BO165" s="540"/>
      <c r="BP165" s="540"/>
      <c r="BQ165" s="540"/>
      <c r="BR165" s="540"/>
      <c r="BS165" s="540"/>
      <c r="BT165" s="540"/>
      <c r="BU165" s="540"/>
      <c r="BV165" s="540"/>
      <c r="BW165" s="540"/>
      <c r="BX165" s="540"/>
      <c r="BY165" s="540"/>
      <c r="BZ165" s="540"/>
      <c r="CA165" s="540"/>
      <c r="CB165" s="541"/>
      <c r="CC165" s="541"/>
      <c r="CD165" s="541"/>
      <c r="CH165" s="171"/>
      <c r="CI165" s="172"/>
      <c r="CS165" s="172"/>
    </row>
    <row r="166" spans="32:97" x14ac:dyDescent="0.3">
      <c r="BK166" s="540"/>
      <c r="BL166" s="540"/>
      <c r="BM166" s="540"/>
      <c r="BN166" s="540"/>
      <c r="BO166" s="540"/>
      <c r="BP166" s="540"/>
      <c r="BQ166" s="540"/>
      <c r="BR166" s="540"/>
      <c r="BS166" s="540"/>
      <c r="BT166" s="540"/>
      <c r="BU166" s="540"/>
      <c r="BV166" s="540"/>
      <c r="BW166" s="540"/>
      <c r="BX166" s="540"/>
      <c r="BY166" s="540"/>
      <c r="BZ166" s="540"/>
      <c r="CA166" s="540"/>
      <c r="CB166" s="541"/>
      <c r="CC166" s="541"/>
      <c r="CD166" s="541"/>
      <c r="CH166" s="171"/>
      <c r="CI166" s="172"/>
      <c r="CS166" s="172"/>
    </row>
    <row r="167" spans="32:97" x14ac:dyDescent="0.3">
      <c r="BK167" s="540"/>
      <c r="BL167" s="540"/>
      <c r="BM167" s="540"/>
      <c r="BN167" s="540"/>
      <c r="BO167" s="540"/>
      <c r="BP167" s="540"/>
      <c r="BQ167" s="540"/>
      <c r="BR167" s="540"/>
      <c r="BS167" s="540"/>
      <c r="BT167" s="540"/>
      <c r="BU167" s="540"/>
      <c r="BV167" s="540"/>
      <c r="BW167" s="540"/>
      <c r="BX167" s="540"/>
      <c r="BY167" s="540"/>
      <c r="BZ167" s="540"/>
      <c r="CA167" s="540"/>
      <c r="CB167" s="541"/>
      <c r="CC167" s="541"/>
      <c r="CD167" s="541"/>
      <c r="CH167" s="171"/>
      <c r="CI167" s="172"/>
      <c r="CS167" s="172"/>
    </row>
    <row r="168" spans="32:97" x14ac:dyDescent="0.3">
      <c r="BK168" s="540"/>
      <c r="BL168" s="540"/>
      <c r="BM168" s="540"/>
      <c r="BN168" s="540"/>
      <c r="BO168" s="540"/>
      <c r="BP168" s="540"/>
      <c r="BQ168" s="540"/>
      <c r="BR168" s="540"/>
      <c r="BS168" s="540"/>
      <c r="BT168" s="540"/>
      <c r="BU168" s="540"/>
      <c r="BV168" s="540"/>
      <c r="BW168" s="540"/>
      <c r="BX168" s="540"/>
      <c r="BY168" s="540"/>
      <c r="BZ168" s="540"/>
      <c r="CA168" s="540"/>
      <c r="CB168" s="541"/>
      <c r="CC168" s="541"/>
      <c r="CD168" s="541"/>
      <c r="CH168" s="171"/>
      <c r="CI168" s="172"/>
      <c r="CS168" s="172"/>
    </row>
    <row r="169" spans="32:97" x14ac:dyDescent="0.3">
      <c r="BK169" s="540"/>
      <c r="BL169" s="540"/>
      <c r="BM169" s="540"/>
      <c r="BN169" s="540"/>
      <c r="BO169" s="540"/>
      <c r="BP169" s="540"/>
      <c r="BQ169" s="540"/>
      <c r="BR169" s="540"/>
      <c r="BS169" s="540"/>
      <c r="BT169" s="540"/>
      <c r="BU169" s="540"/>
      <c r="BV169" s="540"/>
      <c r="BW169" s="540"/>
      <c r="BX169" s="540"/>
      <c r="BY169" s="540"/>
      <c r="BZ169" s="540"/>
      <c r="CA169" s="540"/>
      <c r="CB169" s="541"/>
      <c r="CC169" s="541"/>
      <c r="CD169" s="541"/>
      <c r="CH169" s="171"/>
      <c r="CI169" s="172"/>
      <c r="CS169" s="172"/>
    </row>
  </sheetData>
  <mergeCells count="980">
    <mergeCell ref="CB150:CD150"/>
    <mergeCell ref="CB151:CD151"/>
    <mergeCell ref="CB152:CD152"/>
    <mergeCell ref="CB153:CD153"/>
    <mergeCell ref="CB154:CD154"/>
    <mergeCell ref="CB155:CD155"/>
    <mergeCell ref="CB156:CD156"/>
    <mergeCell ref="CB157:CD157"/>
    <mergeCell ref="CB158:CD158"/>
    <mergeCell ref="CB168:CD168"/>
    <mergeCell ref="CB169:CD169"/>
    <mergeCell ref="CB159:CD159"/>
    <mergeCell ref="CB160:CD160"/>
    <mergeCell ref="CB161:CD161"/>
    <mergeCell ref="CB162:CD162"/>
    <mergeCell ref="CB163:CD163"/>
    <mergeCell ref="CB164:CD164"/>
    <mergeCell ref="CB165:CD165"/>
    <mergeCell ref="CB166:CD166"/>
    <mergeCell ref="CB167:CD167"/>
    <mergeCell ref="CB142:CD142"/>
    <mergeCell ref="CB143:CD143"/>
    <mergeCell ref="CB144:CD144"/>
    <mergeCell ref="CB145:CD145"/>
    <mergeCell ref="CB146:CD146"/>
    <mergeCell ref="CB147:CD147"/>
    <mergeCell ref="CB148:CD148"/>
    <mergeCell ref="CB149:CD149"/>
    <mergeCell ref="CB132:CD132"/>
    <mergeCell ref="CB133:CD133"/>
    <mergeCell ref="CB134:CD134"/>
    <mergeCell ref="CB135:CD135"/>
    <mergeCell ref="CB136:CD136"/>
    <mergeCell ref="CB137:CD137"/>
    <mergeCell ref="CB138:CD138"/>
    <mergeCell ref="CB139:CD139"/>
    <mergeCell ref="CB140:CD140"/>
    <mergeCell ref="CB115:CD115"/>
    <mergeCell ref="CB116:CD116"/>
    <mergeCell ref="CB117:CD117"/>
    <mergeCell ref="CB118:CD118"/>
    <mergeCell ref="CB119:CD119"/>
    <mergeCell ref="CB120:CD120"/>
    <mergeCell ref="CB121:CD121"/>
    <mergeCell ref="CB122:CD122"/>
    <mergeCell ref="CB141:CD141"/>
    <mergeCell ref="CB123:CD123"/>
    <mergeCell ref="CB124:CD124"/>
    <mergeCell ref="CB125:CD125"/>
    <mergeCell ref="CB126:CD126"/>
    <mergeCell ref="CB127:CD127"/>
    <mergeCell ref="CB128:CD128"/>
    <mergeCell ref="CB129:CD129"/>
    <mergeCell ref="CB130:CD130"/>
    <mergeCell ref="CB131:CD131"/>
    <mergeCell ref="BK166:CA166"/>
    <mergeCell ref="BK167:CA167"/>
    <mergeCell ref="BK168:CA168"/>
    <mergeCell ref="BK169:CA169"/>
    <mergeCell ref="BK157:CA157"/>
    <mergeCell ref="BK158:CA158"/>
    <mergeCell ref="BK159:CA159"/>
    <mergeCell ref="BK160:CA160"/>
    <mergeCell ref="BK161:CA161"/>
    <mergeCell ref="BK162:CA162"/>
    <mergeCell ref="BK163:CA163"/>
    <mergeCell ref="BK164:CA164"/>
    <mergeCell ref="BK165:CA165"/>
    <mergeCell ref="BK139:CA139"/>
    <mergeCell ref="BK140:CA140"/>
    <mergeCell ref="BK141:CA141"/>
    <mergeCell ref="BK142:CA142"/>
    <mergeCell ref="BK143:CA143"/>
    <mergeCell ref="BK144:CA144"/>
    <mergeCell ref="BK145:CA145"/>
    <mergeCell ref="BK146:CA146"/>
    <mergeCell ref="BK147:CA147"/>
    <mergeCell ref="BK148:CA148"/>
    <mergeCell ref="BK149:CA149"/>
    <mergeCell ref="BK150:CA150"/>
    <mergeCell ref="BK151:CA151"/>
    <mergeCell ref="BK152:CA152"/>
    <mergeCell ref="BK153:CA153"/>
    <mergeCell ref="BK154:CA154"/>
    <mergeCell ref="BK155:CA155"/>
    <mergeCell ref="BK156:CA156"/>
    <mergeCell ref="BK133:CA133"/>
    <mergeCell ref="BK134:CA134"/>
    <mergeCell ref="BK135:CA135"/>
    <mergeCell ref="BK136:CA136"/>
    <mergeCell ref="BK137:CA137"/>
    <mergeCell ref="BK138:CA138"/>
    <mergeCell ref="BK121:CA121"/>
    <mergeCell ref="BK122:CA122"/>
    <mergeCell ref="BK123:CA123"/>
    <mergeCell ref="BK124:CA124"/>
    <mergeCell ref="BK125:CA125"/>
    <mergeCell ref="BK126:CA126"/>
    <mergeCell ref="BK127:CA127"/>
    <mergeCell ref="BK128:CA128"/>
    <mergeCell ref="BK129:CA129"/>
    <mergeCell ref="BK115:CA115"/>
    <mergeCell ref="BK116:CA116"/>
    <mergeCell ref="BK117:CA117"/>
    <mergeCell ref="BK118:CA118"/>
    <mergeCell ref="BK119:CA119"/>
    <mergeCell ref="BK120:CA120"/>
    <mergeCell ref="BK130:CA130"/>
    <mergeCell ref="BK131:CA131"/>
    <mergeCell ref="BK132:CA132"/>
    <mergeCell ref="CO36:CP36"/>
    <mergeCell ref="CC37:CD37"/>
    <mergeCell ref="CE37:CF37"/>
    <mergeCell ref="CG37:CH37"/>
    <mergeCell ref="CI37:CJ37"/>
    <mergeCell ref="CK37:CL37"/>
    <mergeCell ref="CM37:CN37"/>
    <mergeCell ref="CO37:CP37"/>
    <mergeCell ref="CC38:CD38"/>
    <mergeCell ref="CE38:CF38"/>
    <mergeCell ref="CG38:CH38"/>
    <mergeCell ref="CI38:CJ38"/>
    <mergeCell ref="CK38:CL38"/>
    <mergeCell ref="CM38:CN38"/>
    <mergeCell ref="CO38:CP38"/>
    <mergeCell ref="CC36:CD36"/>
    <mergeCell ref="CE36:CF36"/>
    <mergeCell ref="CG36:CH36"/>
    <mergeCell ref="CI36:CJ36"/>
    <mergeCell ref="CK36:CL36"/>
    <mergeCell ref="CM36:CN36"/>
    <mergeCell ref="CC39:CD39"/>
    <mergeCell ref="CE39:CF39"/>
    <mergeCell ref="CG39:CH39"/>
    <mergeCell ref="CI39:CJ39"/>
    <mergeCell ref="CK39:CL39"/>
    <mergeCell ref="CM39:CN39"/>
    <mergeCell ref="CO39:CP39"/>
    <mergeCell ref="CC40:CD40"/>
    <mergeCell ref="CE40:CF40"/>
    <mergeCell ref="CG40:CH40"/>
    <mergeCell ref="CI40:CJ40"/>
    <mergeCell ref="CK40:CL40"/>
    <mergeCell ref="CM40:CN40"/>
    <mergeCell ref="CO40:CP40"/>
    <mergeCell ref="CO33:CP33"/>
    <mergeCell ref="CC34:CD34"/>
    <mergeCell ref="CE34:CF34"/>
    <mergeCell ref="CG34:CH34"/>
    <mergeCell ref="CI34:CJ34"/>
    <mergeCell ref="CK34:CL34"/>
    <mergeCell ref="CM34:CN34"/>
    <mergeCell ref="CO34:CP34"/>
    <mergeCell ref="CC35:CD35"/>
    <mergeCell ref="CE35:CF35"/>
    <mergeCell ref="CG35:CH35"/>
    <mergeCell ref="CI35:CJ35"/>
    <mergeCell ref="CK35:CL35"/>
    <mergeCell ref="CM35:CN35"/>
    <mergeCell ref="CO35:CP35"/>
    <mergeCell ref="CC33:CD33"/>
    <mergeCell ref="CE33:CF33"/>
    <mergeCell ref="CG33:CH33"/>
    <mergeCell ref="CI33:CJ33"/>
    <mergeCell ref="CK33:CL33"/>
    <mergeCell ref="CM33:CN33"/>
    <mergeCell ref="CO30:CP30"/>
    <mergeCell ref="CC31:CD31"/>
    <mergeCell ref="CE31:CF31"/>
    <mergeCell ref="CG31:CH31"/>
    <mergeCell ref="CI31:CJ31"/>
    <mergeCell ref="CK31:CL31"/>
    <mergeCell ref="CM31:CN31"/>
    <mergeCell ref="CO31:CP31"/>
    <mergeCell ref="CC32:CD32"/>
    <mergeCell ref="CE32:CF32"/>
    <mergeCell ref="CG32:CH32"/>
    <mergeCell ref="CI32:CJ32"/>
    <mergeCell ref="CK32:CL32"/>
    <mergeCell ref="CM32:CN32"/>
    <mergeCell ref="CO32:CP32"/>
    <mergeCell ref="CC30:CD30"/>
    <mergeCell ref="CE30:CF30"/>
    <mergeCell ref="CG30:CH30"/>
    <mergeCell ref="CI30:CJ30"/>
    <mergeCell ref="CK30:CL30"/>
    <mergeCell ref="CM30:CN30"/>
    <mergeCell ref="CO27:CP27"/>
    <mergeCell ref="CC28:CD28"/>
    <mergeCell ref="CE28:CF28"/>
    <mergeCell ref="CG28:CH28"/>
    <mergeCell ref="CI28:CJ28"/>
    <mergeCell ref="CK28:CL28"/>
    <mergeCell ref="CM28:CN28"/>
    <mergeCell ref="CO28:CP28"/>
    <mergeCell ref="CC29:CD29"/>
    <mergeCell ref="CE29:CF29"/>
    <mergeCell ref="CG29:CH29"/>
    <mergeCell ref="CI29:CJ29"/>
    <mergeCell ref="CK29:CL29"/>
    <mergeCell ref="CM29:CN29"/>
    <mergeCell ref="CO29:CP29"/>
    <mergeCell ref="CC27:CD27"/>
    <mergeCell ref="CE27:CF27"/>
    <mergeCell ref="CG27:CH27"/>
    <mergeCell ref="CI27:CJ27"/>
    <mergeCell ref="CK27:CL27"/>
    <mergeCell ref="CM27:CN27"/>
    <mergeCell ref="CO24:CP24"/>
    <mergeCell ref="CC25:CD25"/>
    <mergeCell ref="CE25:CF25"/>
    <mergeCell ref="CG25:CH25"/>
    <mergeCell ref="CI25:CJ25"/>
    <mergeCell ref="CK25:CL25"/>
    <mergeCell ref="CM25:CN25"/>
    <mergeCell ref="CO25:CP25"/>
    <mergeCell ref="CC26:CD26"/>
    <mergeCell ref="CE26:CF26"/>
    <mergeCell ref="CG26:CH26"/>
    <mergeCell ref="CI26:CJ26"/>
    <mergeCell ref="CK26:CL26"/>
    <mergeCell ref="CM26:CN26"/>
    <mergeCell ref="CO26:CP26"/>
    <mergeCell ref="CC24:CD24"/>
    <mergeCell ref="CE24:CF24"/>
    <mergeCell ref="CG24:CH24"/>
    <mergeCell ref="CI24:CJ24"/>
    <mergeCell ref="CK24:CL24"/>
    <mergeCell ref="CM24:CN24"/>
    <mergeCell ref="CO21:CP21"/>
    <mergeCell ref="CC22:CD22"/>
    <mergeCell ref="CE22:CF22"/>
    <mergeCell ref="CG22:CH22"/>
    <mergeCell ref="CI22:CJ22"/>
    <mergeCell ref="CK22:CL22"/>
    <mergeCell ref="CM22:CN22"/>
    <mergeCell ref="CO22:CP22"/>
    <mergeCell ref="CC23:CD23"/>
    <mergeCell ref="CE23:CF23"/>
    <mergeCell ref="CG23:CH23"/>
    <mergeCell ref="CI23:CJ23"/>
    <mergeCell ref="CK23:CL23"/>
    <mergeCell ref="CM23:CN23"/>
    <mergeCell ref="CO23:CP23"/>
    <mergeCell ref="CC21:CD21"/>
    <mergeCell ref="CE21:CF21"/>
    <mergeCell ref="CG21:CH21"/>
    <mergeCell ref="CI21:CJ21"/>
    <mergeCell ref="CK21:CL21"/>
    <mergeCell ref="CM21:CN21"/>
    <mergeCell ref="CO18:CP18"/>
    <mergeCell ref="CC19:CD19"/>
    <mergeCell ref="CE19:CF19"/>
    <mergeCell ref="CG19:CH19"/>
    <mergeCell ref="CI19:CJ19"/>
    <mergeCell ref="CK19:CL19"/>
    <mergeCell ref="CM19:CN19"/>
    <mergeCell ref="CO19:CP19"/>
    <mergeCell ref="CC20:CD20"/>
    <mergeCell ref="CE20:CF20"/>
    <mergeCell ref="CG20:CH20"/>
    <mergeCell ref="CI20:CJ20"/>
    <mergeCell ref="CK20:CL20"/>
    <mergeCell ref="CM20:CN20"/>
    <mergeCell ref="CO20:CP20"/>
    <mergeCell ref="CC18:CD18"/>
    <mergeCell ref="CE18:CF18"/>
    <mergeCell ref="CG18:CH18"/>
    <mergeCell ref="CI18:CJ18"/>
    <mergeCell ref="CK18:CL18"/>
    <mergeCell ref="CM18:CN18"/>
    <mergeCell ref="CO15:CP15"/>
    <mergeCell ref="CC16:CD16"/>
    <mergeCell ref="CE16:CF16"/>
    <mergeCell ref="CG16:CH16"/>
    <mergeCell ref="CI16:CJ16"/>
    <mergeCell ref="CK16:CL16"/>
    <mergeCell ref="CM16:CN16"/>
    <mergeCell ref="CO16:CP16"/>
    <mergeCell ref="CC17:CD17"/>
    <mergeCell ref="CE17:CF17"/>
    <mergeCell ref="CG17:CH17"/>
    <mergeCell ref="CI17:CJ17"/>
    <mergeCell ref="CK17:CL17"/>
    <mergeCell ref="CM17:CN17"/>
    <mergeCell ref="CO17:CP17"/>
    <mergeCell ref="CC15:CD15"/>
    <mergeCell ref="CE15:CF15"/>
    <mergeCell ref="CG15:CH15"/>
    <mergeCell ref="CI15:CJ15"/>
    <mergeCell ref="CK15:CL15"/>
    <mergeCell ref="CM15:CN15"/>
    <mergeCell ref="CO12:CP12"/>
    <mergeCell ref="CC13:CD13"/>
    <mergeCell ref="CE13:CF13"/>
    <mergeCell ref="CG13:CH13"/>
    <mergeCell ref="CI13:CJ13"/>
    <mergeCell ref="CK13:CL13"/>
    <mergeCell ref="CM13:CN13"/>
    <mergeCell ref="CO13:CP13"/>
    <mergeCell ref="CC14:CD14"/>
    <mergeCell ref="CE14:CF14"/>
    <mergeCell ref="CG14:CH14"/>
    <mergeCell ref="CI14:CJ14"/>
    <mergeCell ref="CK14:CL14"/>
    <mergeCell ref="CM14:CN14"/>
    <mergeCell ref="CO14:CP14"/>
    <mergeCell ref="CC12:CD12"/>
    <mergeCell ref="CE12:CF12"/>
    <mergeCell ref="CG12:CH12"/>
    <mergeCell ref="CI12:CJ12"/>
    <mergeCell ref="CK12:CL12"/>
    <mergeCell ref="CM12:CN12"/>
    <mergeCell ref="BJ9:BJ10"/>
    <mergeCell ref="BL10:BM10"/>
    <mergeCell ref="BN10:BO10"/>
    <mergeCell ref="BP10:BQ10"/>
    <mergeCell ref="BR10:BS10"/>
    <mergeCell ref="BT10:BU10"/>
    <mergeCell ref="BV10:BW10"/>
    <mergeCell ref="BX10:BY10"/>
    <mergeCell ref="BL9:BY9"/>
    <mergeCell ref="CA9:CA10"/>
    <mergeCell ref="CC9:CP9"/>
    <mergeCell ref="CC10:CD10"/>
    <mergeCell ref="CE10:CF10"/>
    <mergeCell ref="CG10:CH10"/>
    <mergeCell ref="CI10:CJ10"/>
    <mergeCell ref="CK10:CL10"/>
    <mergeCell ref="CM10:CN10"/>
    <mergeCell ref="CO10:CP10"/>
    <mergeCell ref="BT37:BU37"/>
    <mergeCell ref="BV37:BW37"/>
    <mergeCell ref="BX37:BY37"/>
    <mergeCell ref="BL40:BM40"/>
    <mergeCell ref="BN40:BO40"/>
    <mergeCell ref="BP40:BQ40"/>
    <mergeCell ref="BR40:BS40"/>
    <mergeCell ref="BT40:BU40"/>
    <mergeCell ref="BV40:BW40"/>
    <mergeCell ref="BX40:BY40"/>
    <mergeCell ref="BL38:BM38"/>
    <mergeCell ref="BN38:BO38"/>
    <mergeCell ref="BP38:BQ38"/>
    <mergeCell ref="BR38:BS38"/>
    <mergeCell ref="BT38:BU38"/>
    <mergeCell ref="BV38:BW38"/>
    <mergeCell ref="BX38:BY38"/>
    <mergeCell ref="BL39:BM39"/>
    <mergeCell ref="BL35:BM35"/>
    <mergeCell ref="BN35:BO35"/>
    <mergeCell ref="BP35:BQ35"/>
    <mergeCell ref="BR35:BS35"/>
    <mergeCell ref="BT35:BU35"/>
    <mergeCell ref="BV35:BW35"/>
    <mergeCell ref="BX35:BY35"/>
    <mergeCell ref="BN39:BO39"/>
    <mergeCell ref="BP39:BQ39"/>
    <mergeCell ref="BR39:BS39"/>
    <mergeCell ref="BT39:BU39"/>
    <mergeCell ref="BV39:BW39"/>
    <mergeCell ref="BX39:BY39"/>
    <mergeCell ref="BL36:BM36"/>
    <mergeCell ref="BN36:BO36"/>
    <mergeCell ref="BP36:BQ36"/>
    <mergeCell ref="BR36:BS36"/>
    <mergeCell ref="BT36:BU36"/>
    <mergeCell ref="BV36:BW36"/>
    <mergeCell ref="BX36:BY36"/>
    <mergeCell ref="BL37:BM37"/>
    <mergeCell ref="BN37:BO37"/>
    <mergeCell ref="BP37:BQ37"/>
    <mergeCell ref="BR37:BS37"/>
    <mergeCell ref="BL31:BM31"/>
    <mergeCell ref="BN31:BO31"/>
    <mergeCell ref="BP31:BQ31"/>
    <mergeCell ref="BR31:BS31"/>
    <mergeCell ref="BT31:BU31"/>
    <mergeCell ref="BV31:BW31"/>
    <mergeCell ref="BX31:BY31"/>
    <mergeCell ref="BL32:BM32"/>
    <mergeCell ref="BN32:BO32"/>
    <mergeCell ref="BP32:BQ32"/>
    <mergeCell ref="BR32:BS32"/>
    <mergeCell ref="BT32:BU32"/>
    <mergeCell ref="BV32:BW32"/>
    <mergeCell ref="BX32:BY32"/>
    <mergeCell ref="BL33:BM33"/>
    <mergeCell ref="BN33:BO33"/>
    <mergeCell ref="BP33:BQ33"/>
    <mergeCell ref="BR33:BS33"/>
    <mergeCell ref="BT33:BU33"/>
    <mergeCell ref="BV33:BW33"/>
    <mergeCell ref="BX33:BY33"/>
    <mergeCell ref="BL34:BM34"/>
    <mergeCell ref="BN34:BO34"/>
    <mergeCell ref="BP34:BQ34"/>
    <mergeCell ref="BR34:BS34"/>
    <mergeCell ref="BT34:BU34"/>
    <mergeCell ref="BV34:BW34"/>
    <mergeCell ref="BX34:BY34"/>
    <mergeCell ref="BL27:BM27"/>
    <mergeCell ref="BN27:BO27"/>
    <mergeCell ref="BP27:BQ27"/>
    <mergeCell ref="BR27:BS27"/>
    <mergeCell ref="BT27:BU27"/>
    <mergeCell ref="BV27:BW27"/>
    <mergeCell ref="BX27:BY27"/>
    <mergeCell ref="BL28:BM28"/>
    <mergeCell ref="BN28:BO28"/>
    <mergeCell ref="BP28:BQ28"/>
    <mergeCell ref="BR28:BS28"/>
    <mergeCell ref="BT28:BU28"/>
    <mergeCell ref="BV28:BW28"/>
    <mergeCell ref="BX28:BY28"/>
    <mergeCell ref="BL29:BM29"/>
    <mergeCell ref="BN29:BO29"/>
    <mergeCell ref="BP29:BQ29"/>
    <mergeCell ref="BR29:BS29"/>
    <mergeCell ref="BT29:BU29"/>
    <mergeCell ref="BV29:BW29"/>
    <mergeCell ref="BX29:BY29"/>
    <mergeCell ref="BL30:BM30"/>
    <mergeCell ref="BN30:BO30"/>
    <mergeCell ref="BP30:BQ30"/>
    <mergeCell ref="BR30:BS30"/>
    <mergeCell ref="BT30:BU30"/>
    <mergeCell ref="BV30:BW30"/>
    <mergeCell ref="BX30:BY30"/>
    <mergeCell ref="BL23:BM23"/>
    <mergeCell ref="BN23:BO23"/>
    <mergeCell ref="BP23:BQ23"/>
    <mergeCell ref="BR23:BS23"/>
    <mergeCell ref="BT23:BU23"/>
    <mergeCell ref="BV23:BW23"/>
    <mergeCell ref="BX23:BY23"/>
    <mergeCell ref="BL24:BM24"/>
    <mergeCell ref="BN24:BO24"/>
    <mergeCell ref="BP24:BQ24"/>
    <mergeCell ref="BR24:BS24"/>
    <mergeCell ref="BT24:BU24"/>
    <mergeCell ref="BV24:BW24"/>
    <mergeCell ref="BX24:BY24"/>
    <mergeCell ref="BL25:BM25"/>
    <mergeCell ref="BN25:BO25"/>
    <mergeCell ref="BP25:BQ25"/>
    <mergeCell ref="BR25:BS25"/>
    <mergeCell ref="BT25:BU25"/>
    <mergeCell ref="BV25:BW25"/>
    <mergeCell ref="BX25:BY25"/>
    <mergeCell ref="BL26:BM26"/>
    <mergeCell ref="BN26:BO26"/>
    <mergeCell ref="BP26:BQ26"/>
    <mergeCell ref="BR26:BS26"/>
    <mergeCell ref="BT26:BU26"/>
    <mergeCell ref="BV26:BW26"/>
    <mergeCell ref="BX26:BY26"/>
    <mergeCell ref="BL19:BM19"/>
    <mergeCell ref="BN19:BO19"/>
    <mergeCell ref="BP19:BQ19"/>
    <mergeCell ref="BR19:BS19"/>
    <mergeCell ref="BT19:BU19"/>
    <mergeCell ref="BV19:BW19"/>
    <mergeCell ref="BX19:BY19"/>
    <mergeCell ref="BL20:BM20"/>
    <mergeCell ref="BN20:BO20"/>
    <mergeCell ref="BP20:BQ20"/>
    <mergeCell ref="BR20:BS20"/>
    <mergeCell ref="BT20:BU20"/>
    <mergeCell ref="BV20:BW20"/>
    <mergeCell ref="BX20:BY20"/>
    <mergeCell ref="BL21:BM21"/>
    <mergeCell ref="BN21:BO21"/>
    <mergeCell ref="BP21:BQ21"/>
    <mergeCell ref="BR21:BS21"/>
    <mergeCell ref="BT21:BU21"/>
    <mergeCell ref="BV21:BW21"/>
    <mergeCell ref="BX21:BY21"/>
    <mergeCell ref="BL22:BM22"/>
    <mergeCell ref="BN22:BO22"/>
    <mergeCell ref="BP22:BQ22"/>
    <mergeCell ref="BR22:BS22"/>
    <mergeCell ref="BT22:BU22"/>
    <mergeCell ref="BV22:BW22"/>
    <mergeCell ref="BX22:BY22"/>
    <mergeCell ref="BL15:BM15"/>
    <mergeCell ref="BN15:BO15"/>
    <mergeCell ref="BP15:BQ15"/>
    <mergeCell ref="BR15:BS15"/>
    <mergeCell ref="BT15:BU15"/>
    <mergeCell ref="BV15:BW15"/>
    <mergeCell ref="BX15:BY15"/>
    <mergeCell ref="BL16:BM16"/>
    <mergeCell ref="BN16:BO16"/>
    <mergeCell ref="BP16:BQ16"/>
    <mergeCell ref="BR16:BS16"/>
    <mergeCell ref="BT16:BU16"/>
    <mergeCell ref="BV16:BW16"/>
    <mergeCell ref="BX16:BY16"/>
    <mergeCell ref="BL17:BM17"/>
    <mergeCell ref="BN17:BO17"/>
    <mergeCell ref="BP17:BQ17"/>
    <mergeCell ref="BR17:BS17"/>
    <mergeCell ref="BT17:BU17"/>
    <mergeCell ref="BV17:BW17"/>
    <mergeCell ref="BX17:BY17"/>
    <mergeCell ref="BL18:BM18"/>
    <mergeCell ref="BN18:BO18"/>
    <mergeCell ref="BP18:BQ18"/>
    <mergeCell ref="BR18:BS18"/>
    <mergeCell ref="BT18:BU18"/>
    <mergeCell ref="BV18:BW18"/>
    <mergeCell ref="BX18:BY18"/>
    <mergeCell ref="BL14:BM14"/>
    <mergeCell ref="BN14:BO14"/>
    <mergeCell ref="BP14:BQ14"/>
    <mergeCell ref="BR14:BS14"/>
    <mergeCell ref="BT14:BU14"/>
    <mergeCell ref="BV14:BW14"/>
    <mergeCell ref="BX14:BY14"/>
    <mergeCell ref="B7:L7"/>
    <mergeCell ref="AE5:AJ5"/>
    <mergeCell ref="AK5:AP5"/>
    <mergeCell ref="AQ5:AV5"/>
    <mergeCell ref="AW5:BB5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M5:R5"/>
    <mergeCell ref="S5:X5"/>
    <mergeCell ref="Y5:AD5"/>
    <mergeCell ref="BA6:BB6"/>
    <mergeCell ref="AY6:AZ6"/>
    <mergeCell ref="AW6:AX6"/>
    <mergeCell ref="AW7:AX7"/>
    <mergeCell ref="AY7:AZ7"/>
    <mergeCell ref="BA7:BB7"/>
    <mergeCell ref="AQ6:AR6"/>
    <mergeCell ref="AS6:AT6"/>
    <mergeCell ref="AU6:AV6"/>
    <mergeCell ref="AK7:AL7"/>
    <mergeCell ref="AM7:AN7"/>
    <mergeCell ref="AO7:AP7"/>
    <mergeCell ref="AQ7:AR7"/>
    <mergeCell ref="AS7:AT7"/>
    <mergeCell ref="AU7:AV7"/>
    <mergeCell ref="AA6:AB6"/>
    <mergeCell ref="AC6:AD6"/>
    <mergeCell ref="S6:T6"/>
    <mergeCell ref="U6:V6"/>
    <mergeCell ref="W6:X6"/>
    <mergeCell ref="M6:N6"/>
    <mergeCell ref="O6:P6"/>
    <mergeCell ref="Q6:R6"/>
    <mergeCell ref="B90:R90"/>
    <mergeCell ref="S90:T90"/>
    <mergeCell ref="U90:X90"/>
    <mergeCell ref="Y90:AA90"/>
    <mergeCell ref="AB90:AD90"/>
    <mergeCell ref="B92:R92"/>
    <mergeCell ref="S92:T92"/>
    <mergeCell ref="U92:X92"/>
    <mergeCell ref="Y92:AA92"/>
    <mergeCell ref="AB92:AD92"/>
    <mergeCell ref="S14:T14"/>
    <mergeCell ref="U14:X14"/>
    <mergeCell ref="Y14:AA14"/>
    <mergeCell ref="B78:R78"/>
    <mergeCell ref="S78:T78"/>
    <mergeCell ref="U78:X78"/>
    <mergeCell ref="Y78:AA78"/>
    <mergeCell ref="AB78:AD78"/>
    <mergeCell ref="B72:R72"/>
    <mergeCell ref="B50:R50"/>
    <mergeCell ref="S50:T50"/>
    <mergeCell ref="U50:X50"/>
    <mergeCell ref="S98:T98"/>
    <mergeCell ref="U98:X98"/>
    <mergeCell ref="Y98:AA98"/>
    <mergeCell ref="AB98:AD98"/>
    <mergeCell ref="B94:R94"/>
    <mergeCell ref="S94:T94"/>
    <mergeCell ref="U94:X94"/>
    <mergeCell ref="Y94:AA94"/>
    <mergeCell ref="AB94:AD94"/>
    <mergeCell ref="B96:R96"/>
    <mergeCell ref="S96:T96"/>
    <mergeCell ref="U96:X96"/>
    <mergeCell ref="Y96:AA96"/>
    <mergeCell ref="AB96:AD96"/>
    <mergeCell ref="B98:R98"/>
    <mergeCell ref="S52:T52"/>
    <mergeCell ref="U52:X52"/>
    <mergeCell ref="Y52:AA52"/>
    <mergeCell ref="AB52:AD52"/>
    <mergeCell ref="B54:R54"/>
    <mergeCell ref="S54:T54"/>
    <mergeCell ref="U54:X54"/>
    <mergeCell ref="Y54:AA54"/>
    <mergeCell ref="AB54:AD54"/>
    <mergeCell ref="I3:J3"/>
    <mergeCell ref="L3:M3"/>
    <mergeCell ref="N3:O3"/>
    <mergeCell ref="S72:T72"/>
    <mergeCell ref="U72:X72"/>
    <mergeCell ref="Y72:AA72"/>
    <mergeCell ref="AB72:AD72"/>
    <mergeCell ref="B74:R74"/>
    <mergeCell ref="S74:T74"/>
    <mergeCell ref="U74:X74"/>
    <mergeCell ref="Y74:AA74"/>
    <mergeCell ref="AB74:AD74"/>
    <mergeCell ref="B68:R68"/>
    <mergeCell ref="S68:T68"/>
    <mergeCell ref="U68:X68"/>
    <mergeCell ref="Y68:AA68"/>
    <mergeCell ref="AB68:AD68"/>
    <mergeCell ref="B70:R70"/>
    <mergeCell ref="S70:T70"/>
    <mergeCell ref="U70:X70"/>
    <mergeCell ref="Y70:AA70"/>
    <mergeCell ref="Y50:AA50"/>
    <mergeCell ref="AB50:AD50"/>
    <mergeCell ref="B52:R52"/>
    <mergeCell ref="B14:R14"/>
    <mergeCell ref="B16:R16"/>
    <mergeCell ref="S16:T16"/>
    <mergeCell ref="U16:X16"/>
    <mergeCell ref="Y16:AA16"/>
    <mergeCell ref="AB16:AD16"/>
    <mergeCell ref="AF12:BB14"/>
    <mergeCell ref="B1:BB1"/>
    <mergeCell ref="S9:T10"/>
    <mergeCell ref="U9:X10"/>
    <mergeCell ref="Y9:AD9"/>
    <mergeCell ref="Y10:AA10"/>
    <mergeCell ref="AB10:AD10"/>
    <mergeCell ref="AB12:AD12"/>
    <mergeCell ref="Y12:AA12"/>
    <mergeCell ref="U12:X12"/>
    <mergeCell ref="S12:T12"/>
    <mergeCell ref="B12:R12"/>
    <mergeCell ref="B9:R10"/>
    <mergeCell ref="R3:Y3"/>
    <mergeCell ref="B3:H3"/>
    <mergeCell ref="BA3:BB3"/>
    <mergeCell ref="AT3:AU3"/>
    <mergeCell ref="AW3:AZ3"/>
    <mergeCell ref="AQ3:AR3"/>
    <mergeCell ref="AF3:AH3"/>
    <mergeCell ref="AB14:AD14"/>
    <mergeCell ref="Z3:AA3"/>
    <mergeCell ref="AC3:AE3"/>
    <mergeCell ref="AJ3:AP3"/>
    <mergeCell ref="AK6:AL6"/>
    <mergeCell ref="AM6:AN6"/>
    <mergeCell ref="AO6:AP6"/>
    <mergeCell ref="AE6:AF6"/>
    <mergeCell ref="AG6:AH6"/>
    <mergeCell ref="AI6:AJ6"/>
    <mergeCell ref="Y6:Z6"/>
    <mergeCell ref="B22:R22"/>
    <mergeCell ref="S22:T22"/>
    <mergeCell ref="U22:X22"/>
    <mergeCell ref="Y22:AA22"/>
    <mergeCell ref="AB22:AD22"/>
    <mergeCell ref="B24:R24"/>
    <mergeCell ref="S24:T24"/>
    <mergeCell ref="U24:X24"/>
    <mergeCell ref="Y24:AA24"/>
    <mergeCell ref="AB24:AD24"/>
    <mergeCell ref="B18:R18"/>
    <mergeCell ref="S18:T18"/>
    <mergeCell ref="U18:X18"/>
    <mergeCell ref="Y18:AA18"/>
    <mergeCell ref="AB18:AD18"/>
    <mergeCell ref="B20:R20"/>
    <mergeCell ref="S20:T20"/>
    <mergeCell ref="U20:X20"/>
    <mergeCell ref="Y20:AA20"/>
    <mergeCell ref="AB20:AD20"/>
    <mergeCell ref="B30:R30"/>
    <mergeCell ref="S30:T30"/>
    <mergeCell ref="U30:X30"/>
    <mergeCell ref="Y30:AA30"/>
    <mergeCell ref="AB30:AD30"/>
    <mergeCell ref="B32:R32"/>
    <mergeCell ref="S32:T32"/>
    <mergeCell ref="U32:X32"/>
    <mergeCell ref="Y32:AA32"/>
    <mergeCell ref="AB32:AD32"/>
    <mergeCell ref="B26:R26"/>
    <mergeCell ref="S26:T26"/>
    <mergeCell ref="U26:X26"/>
    <mergeCell ref="Y26:AA26"/>
    <mergeCell ref="AB26:AD26"/>
    <mergeCell ref="B28:R28"/>
    <mergeCell ref="S28:T28"/>
    <mergeCell ref="U28:X28"/>
    <mergeCell ref="Y28:AA28"/>
    <mergeCell ref="AB28:AD28"/>
    <mergeCell ref="AB48:AD48"/>
    <mergeCell ref="B34:R34"/>
    <mergeCell ref="S34:T34"/>
    <mergeCell ref="U34:X34"/>
    <mergeCell ref="Y34:AA34"/>
    <mergeCell ref="AB34:AD34"/>
    <mergeCell ref="B36:R36"/>
    <mergeCell ref="S36:T36"/>
    <mergeCell ref="U36:X36"/>
    <mergeCell ref="Y36:AA36"/>
    <mergeCell ref="AB36:AD36"/>
    <mergeCell ref="B38:R38"/>
    <mergeCell ref="S38:T38"/>
    <mergeCell ref="U38:X38"/>
    <mergeCell ref="Y38:AA38"/>
    <mergeCell ref="AB38:AD38"/>
    <mergeCell ref="B40:R40"/>
    <mergeCell ref="S40:T40"/>
    <mergeCell ref="U40:X40"/>
    <mergeCell ref="Y40:AA40"/>
    <mergeCell ref="AB40:AD40"/>
    <mergeCell ref="B60:R60"/>
    <mergeCell ref="S60:T60"/>
    <mergeCell ref="U60:X60"/>
    <mergeCell ref="Y60:AA60"/>
    <mergeCell ref="AB60:AD60"/>
    <mergeCell ref="B42:R42"/>
    <mergeCell ref="S42:T42"/>
    <mergeCell ref="U42:X42"/>
    <mergeCell ref="Y42:AA42"/>
    <mergeCell ref="AB42:AD42"/>
    <mergeCell ref="B44:R44"/>
    <mergeCell ref="S44:T44"/>
    <mergeCell ref="U44:X44"/>
    <mergeCell ref="Y44:AA44"/>
    <mergeCell ref="AB44:AD44"/>
    <mergeCell ref="B46:R46"/>
    <mergeCell ref="S46:T46"/>
    <mergeCell ref="U46:X46"/>
    <mergeCell ref="Y46:AA46"/>
    <mergeCell ref="AB46:AD46"/>
    <mergeCell ref="B48:R48"/>
    <mergeCell ref="S48:T48"/>
    <mergeCell ref="U48:X48"/>
    <mergeCell ref="Y48:AA48"/>
    <mergeCell ref="B56:R56"/>
    <mergeCell ref="S56:T56"/>
    <mergeCell ref="U56:X56"/>
    <mergeCell ref="Y56:AA56"/>
    <mergeCell ref="AB56:AD56"/>
    <mergeCell ref="B58:R58"/>
    <mergeCell ref="S58:T58"/>
    <mergeCell ref="U58:X58"/>
    <mergeCell ref="Y58:AA58"/>
    <mergeCell ref="AB58:AD58"/>
    <mergeCell ref="B66:R66"/>
    <mergeCell ref="S66:T66"/>
    <mergeCell ref="U66:X66"/>
    <mergeCell ref="Y66:AA66"/>
    <mergeCell ref="AB66:AD66"/>
    <mergeCell ref="B80:R80"/>
    <mergeCell ref="S80:T80"/>
    <mergeCell ref="U80:X80"/>
    <mergeCell ref="Y80:AA80"/>
    <mergeCell ref="AB80:AD80"/>
    <mergeCell ref="U76:X76"/>
    <mergeCell ref="Y76:AA76"/>
    <mergeCell ref="AB76:AD76"/>
    <mergeCell ref="AB70:AD70"/>
    <mergeCell ref="B76:R76"/>
    <mergeCell ref="S76:T76"/>
    <mergeCell ref="B62:R62"/>
    <mergeCell ref="S62:T62"/>
    <mergeCell ref="U62:X62"/>
    <mergeCell ref="Y62:AA62"/>
    <mergeCell ref="AB62:AD62"/>
    <mergeCell ref="B64:R64"/>
    <mergeCell ref="S64:T64"/>
    <mergeCell ref="U64:X64"/>
    <mergeCell ref="Y64:AA64"/>
    <mergeCell ref="AB64:AD64"/>
    <mergeCell ref="B82:R82"/>
    <mergeCell ref="S82:T82"/>
    <mergeCell ref="U82:X82"/>
    <mergeCell ref="Y82:AA82"/>
    <mergeCell ref="AB82:AD82"/>
    <mergeCell ref="B88:R88"/>
    <mergeCell ref="S88:T88"/>
    <mergeCell ref="U88:X88"/>
    <mergeCell ref="Y88:AA88"/>
    <mergeCell ref="AB88:AD88"/>
    <mergeCell ref="B84:R84"/>
    <mergeCell ref="S84:T84"/>
    <mergeCell ref="U84:X84"/>
    <mergeCell ref="Y84:AA84"/>
    <mergeCell ref="AB84:AD84"/>
    <mergeCell ref="B86:R86"/>
    <mergeCell ref="S86:T86"/>
    <mergeCell ref="U86:X86"/>
    <mergeCell ref="Y86:AA86"/>
    <mergeCell ref="AB86:AD86"/>
    <mergeCell ref="BL12:BM12"/>
    <mergeCell ref="BN12:BO12"/>
    <mergeCell ref="BP12:BQ12"/>
    <mergeCell ref="BR12:BS12"/>
    <mergeCell ref="BT12:BU12"/>
    <mergeCell ref="BV12:BW12"/>
    <mergeCell ref="BX12:BY12"/>
    <mergeCell ref="BL13:BM13"/>
    <mergeCell ref="BN13:BO13"/>
    <mergeCell ref="BP13:BQ13"/>
    <mergeCell ref="BR13:BS13"/>
    <mergeCell ref="BT13:BU13"/>
    <mergeCell ref="BV13:BW13"/>
    <mergeCell ref="BX13:BY13"/>
    <mergeCell ref="BL41:BM41"/>
    <mergeCell ref="BN41:BO41"/>
    <mergeCell ref="BP41:BQ41"/>
    <mergeCell ref="BR41:BS41"/>
    <mergeCell ref="BT41:BU41"/>
    <mergeCell ref="BV41:BW41"/>
    <mergeCell ref="BX41:BY41"/>
    <mergeCell ref="BL42:BM42"/>
    <mergeCell ref="BN42:BO42"/>
    <mergeCell ref="BP42:BQ42"/>
    <mergeCell ref="BR42:BS42"/>
    <mergeCell ref="BT42:BU42"/>
    <mergeCell ref="BV42:BW42"/>
    <mergeCell ref="BX42:BY42"/>
    <mergeCell ref="AF112:AQ112"/>
    <mergeCell ref="AR112:AW112"/>
    <mergeCell ref="AX112:AZ112"/>
    <mergeCell ref="BA112:BB112"/>
    <mergeCell ref="AF114:AQ114"/>
    <mergeCell ref="AR114:AW114"/>
    <mergeCell ref="AX114:AZ114"/>
    <mergeCell ref="BA114:BB114"/>
    <mergeCell ref="AF104:AQ104"/>
    <mergeCell ref="AR104:AW104"/>
    <mergeCell ref="AX104:AZ104"/>
    <mergeCell ref="BA104:BB104"/>
    <mergeCell ref="AF106:AQ106"/>
    <mergeCell ref="AR106:AW106"/>
    <mergeCell ref="AX106:AZ106"/>
    <mergeCell ref="BA106:BB106"/>
    <mergeCell ref="AF108:AQ108"/>
    <mergeCell ref="AR108:AW108"/>
    <mergeCell ref="AX108:AZ108"/>
    <mergeCell ref="BA108:BB108"/>
    <mergeCell ref="AF110:AQ110"/>
    <mergeCell ref="AR110:AW110"/>
    <mergeCell ref="AX110:AZ110"/>
    <mergeCell ref="BA110:BB110"/>
    <mergeCell ref="AF76:AQ76"/>
    <mergeCell ref="AR76:AW76"/>
    <mergeCell ref="AX76:AZ76"/>
    <mergeCell ref="BA76:BB76"/>
    <mergeCell ref="AF78:AQ78"/>
    <mergeCell ref="AR78:AW78"/>
    <mergeCell ref="AX78:AZ78"/>
    <mergeCell ref="BA78:BB78"/>
    <mergeCell ref="AF80:AQ80"/>
    <mergeCell ref="B100:R100"/>
    <mergeCell ref="S100:T100"/>
    <mergeCell ref="U100:X100"/>
    <mergeCell ref="Y100:AA100"/>
    <mergeCell ref="AB100:AD100"/>
    <mergeCell ref="B102:R102"/>
    <mergeCell ref="S102:T102"/>
    <mergeCell ref="U102:X102"/>
    <mergeCell ref="Y102:AA102"/>
    <mergeCell ref="AB102:AD102"/>
    <mergeCell ref="S108:T108"/>
    <mergeCell ref="U108:X108"/>
    <mergeCell ref="Y108:AA108"/>
    <mergeCell ref="AB108:AD108"/>
    <mergeCell ref="B110:R110"/>
    <mergeCell ref="S110:T110"/>
    <mergeCell ref="U110:X110"/>
    <mergeCell ref="Y110:AA110"/>
    <mergeCell ref="AB110:AD110"/>
    <mergeCell ref="AR88:AW88"/>
    <mergeCell ref="AX88:AZ88"/>
    <mergeCell ref="BA88:BB88"/>
    <mergeCell ref="B112:R112"/>
    <mergeCell ref="S112:T112"/>
    <mergeCell ref="U112:X112"/>
    <mergeCell ref="Y112:AA112"/>
    <mergeCell ref="AB112:AD112"/>
    <mergeCell ref="B114:R114"/>
    <mergeCell ref="S114:T114"/>
    <mergeCell ref="U114:X114"/>
    <mergeCell ref="Y114:AA114"/>
    <mergeCell ref="AB114:AD114"/>
    <mergeCell ref="B104:R104"/>
    <mergeCell ref="S104:T104"/>
    <mergeCell ref="U104:X104"/>
    <mergeCell ref="Y104:AA104"/>
    <mergeCell ref="AB104:AD104"/>
    <mergeCell ref="B106:R106"/>
    <mergeCell ref="S106:T106"/>
    <mergeCell ref="U106:X106"/>
    <mergeCell ref="Y106:AA106"/>
    <mergeCell ref="AB106:AD106"/>
    <mergeCell ref="B108:R108"/>
    <mergeCell ref="AF96:AQ96"/>
    <mergeCell ref="AR96:AW96"/>
    <mergeCell ref="AX96:AZ96"/>
    <mergeCell ref="BA96:BB96"/>
    <mergeCell ref="AF98:AQ98"/>
    <mergeCell ref="AR98:AW98"/>
    <mergeCell ref="AX98:AZ98"/>
    <mergeCell ref="BA98:BB98"/>
    <mergeCell ref="AR80:AW80"/>
    <mergeCell ref="AX80:AZ80"/>
    <mergeCell ref="BA80:BB80"/>
    <mergeCell ref="AF82:AQ82"/>
    <mergeCell ref="AR82:AW82"/>
    <mergeCell ref="AX82:AZ82"/>
    <mergeCell ref="BA82:BB82"/>
    <mergeCell ref="AF84:AQ84"/>
    <mergeCell ref="AR84:AW84"/>
    <mergeCell ref="AX84:AZ84"/>
    <mergeCell ref="BA84:BB84"/>
    <mergeCell ref="AF86:AQ86"/>
    <mergeCell ref="AR86:AW86"/>
    <mergeCell ref="AX86:AZ86"/>
    <mergeCell ref="BA86:BB86"/>
    <mergeCell ref="AF88:AQ88"/>
    <mergeCell ref="AF100:AQ100"/>
    <mergeCell ref="AR100:AW100"/>
    <mergeCell ref="AX100:AZ100"/>
    <mergeCell ref="BA100:BB100"/>
    <mergeCell ref="AF102:AQ102"/>
    <mergeCell ref="AR102:AW102"/>
    <mergeCell ref="AX102:AZ102"/>
    <mergeCell ref="BA102:BB102"/>
    <mergeCell ref="AF72:AQ74"/>
    <mergeCell ref="AR72:AW74"/>
    <mergeCell ref="AX72:AZ74"/>
    <mergeCell ref="BA72:BB74"/>
    <mergeCell ref="AF90:AQ90"/>
    <mergeCell ref="AR90:AW90"/>
    <mergeCell ref="AX90:AZ90"/>
    <mergeCell ref="BA90:BB90"/>
    <mergeCell ref="AF92:AQ92"/>
    <mergeCell ref="AR92:AW92"/>
    <mergeCell ref="AX92:AZ92"/>
    <mergeCell ref="BA92:BB92"/>
    <mergeCell ref="AF94:AQ94"/>
    <mergeCell ref="AR94:AW94"/>
    <mergeCell ref="AX94:AZ94"/>
    <mergeCell ref="BA94:BB94"/>
    <mergeCell ref="AF26:BB28"/>
    <mergeCell ref="AF30:AK30"/>
    <mergeCell ref="AN30:AS30"/>
    <mergeCell ref="AV30:BA30"/>
    <mergeCell ref="AF32:AK32"/>
    <mergeCell ref="AN32:AS32"/>
    <mergeCell ref="AV32:BA32"/>
    <mergeCell ref="AF68:BB70"/>
    <mergeCell ref="AF16:AJ18"/>
    <mergeCell ref="AL16:AP18"/>
    <mergeCell ref="AR16:AV18"/>
    <mergeCell ref="AX16:BB18"/>
    <mergeCell ref="AF20:AJ22"/>
    <mergeCell ref="AL20:AP22"/>
    <mergeCell ref="AR20:AV22"/>
    <mergeCell ref="AX20:BB22"/>
    <mergeCell ref="AF24:BB24"/>
  </mergeCells>
  <conditionalFormatting sqref="N3:O3">
    <cfRule type="expression" dxfId="0" priority="1">
      <formula>$N$3&gt;$AW$7</formula>
    </cfRule>
  </conditionalFormatting>
  <dataValidations count="5">
    <dataValidation type="whole" allowBlank="1" showInputMessage="1" showErrorMessage="1" sqref="S12:T12 S14:T14 S16:T16 S18:T18 S20:T20 S22:T22 S24:T24 S26:T26 S28:T28 S30:T30 S32:T32 S34:T34 S36:T36 S38:T38 S40:T40 S42:T42 S44:T44 S46:T46 S48:T48 S50:T50 S76:T76 S102:T102 S104:T104 S106:T106 S60:T60 S62:T62 S56:T56 S58:T58 S64:T64 S66:T66 S68:T68 S70:T70 S78:T78 S80:T80 S82:T82 S84:T84 S52:T52 S54:T54 S72:T72 S74:T74 S86:T86 S88:T88 S90:T90 S92:T92 S94:T94 S96:T96 S98:T98 S100:T100 S110:T110 S112:T112 S114:T114 S108:T108">
      <formula1>0</formula1>
      <formula2>100</formula2>
    </dataValidation>
    <dataValidation type="list" allowBlank="1" showInputMessage="1" showErrorMessage="1" sqref="I3:J3">
      <formula1>"5, 6, 7, 8, 9, 10, 11, 12, 13, 14, 15"</formula1>
    </dataValidation>
    <dataValidation type="list" allowBlank="1" showInputMessage="1" showErrorMessage="1" sqref="U12:X12 U14:X14 U16:X16 U18:X18 U20:X20 U22:X22 U24:X24 U26:X26 U28:X28 U30:X30 U32:X32 U34:X34 U36:X36 U38:X38 U40:X40 U42:X42 U44:X44 U46:X46 U48:X48 U50:X50 U76:X76 U102:X102 U104:X104 U106:X106 U60:X60 U62:X62 U56:X56 U58:X58 U64:X64 U66:X66 U68:X68 U70:X70 U78:X78 U80:X80 U82:X82 U84:X84 U52:X52 U54:X54 U72:X72 U74:X74 U86:X86 U88:X88 U90:X90 U92:X92 U94:X94 U96:X96 U98:X98 U100:X100 U110:X110 U112:X112 U114:X114 U108:X108">
      <formula1>"Z, S, C, V, B, P"</formula1>
    </dataValidation>
    <dataValidation type="list" allowBlank="1" showInputMessage="1" showErrorMessage="1" sqref="AW22 AR100:AW100 AR110:AW110 AR112:AW112 AR114:AW114 AR92:AW92 AR102:AW102 AR104:AW104 AR106:AW106 AR108:AW108 AR40:AW40 AR42:AW42 AR44:AW44 AR46:AW46 AR48:AW48 AR94:AW94 AR96:AW96 AR98:AW98 AW20 AR58:AW58 AR76:AW76 AR78:AW78 AR80:AW80 AR82:AW82 AR84:AW84 AR86:AW86 AR88:AW88 AR90:AW90">
      <formula1>"Alchimia, Creare trappole, Creare veleni, Forgiare armature, Forgiare armi, Lavorare i metalli, Lavorare i tessuti, Lavorare il legno, Lavorare la pietra"</formula1>
    </dataValidation>
    <dataValidation type="whole" allowBlank="1" showInputMessage="1" showErrorMessage="1" sqref="BA76:BB76">
      <formula1>1</formula1>
      <formula2>40</formula2>
    </dataValidation>
  </dataValidations>
  <pageMargins left="0.35433070866141736" right="0.35433070866141736" top="0.59055118110236227" bottom="0.78740157480314965" header="0.31496062992125984" footer="0.31496062992125984"/>
  <pageSetup paperSize="9" scale="63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8">
    <pageSetUpPr fitToPage="1"/>
  </sheetPr>
  <dimension ref="B1:BD79"/>
  <sheetViews>
    <sheetView workbookViewId="0">
      <selection activeCell="B1" sqref="B1:AZ1"/>
    </sheetView>
  </sheetViews>
  <sheetFormatPr defaultColWidth="2.81640625" defaultRowHeight="15" customHeight="1" x14ac:dyDescent="0.35"/>
  <cols>
    <col min="1" max="1" width="1.453125" customWidth="1"/>
    <col min="11" max="11" width="1.453125" customWidth="1"/>
    <col min="24" max="24" width="1.453125" customWidth="1"/>
    <col min="37" max="37" width="1.453125" customWidth="1"/>
    <col min="50" max="50" width="1.453125" customWidth="1"/>
    <col min="53" max="53" width="1.453125" customWidth="1"/>
  </cols>
  <sheetData>
    <row r="1" spans="2:52" ht="33" customHeight="1" x14ac:dyDescent="0.35">
      <c r="B1" s="445" t="s">
        <v>219</v>
      </c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  <c r="AA1" s="445"/>
      <c r="AB1" s="445"/>
      <c r="AC1" s="445"/>
      <c r="AD1" s="445"/>
      <c r="AE1" s="445"/>
      <c r="AF1" s="445"/>
      <c r="AG1" s="445"/>
      <c r="AH1" s="445"/>
      <c r="AI1" s="445"/>
      <c r="AJ1" s="445"/>
      <c r="AK1" s="445"/>
      <c r="AL1" s="445"/>
      <c r="AM1" s="445"/>
      <c r="AN1" s="445"/>
      <c r="AO1" s="445"/>
      <c r="AP1" s="445"/>
      <c r="AQ1" s="445"/>
      <c r="AR1" s="445"/>
      <c r="AS1" s="445"/>
      <c r="AT1" s="445"/>
      <c r="AU1" s="445"/>
      <c r="AV1" s="445"/>
      <c r="AW1" s="445"/>
      <c r="AX1" s="445"/>
      <c r="AY1" s="445"/>
      <c r="AZ1" s="445"/>
    </row>
    <row r="2" spans="2:52" ht="7.5" customHeight="1" x14ac:dyDescent="0.35"/>
    <row r="3" spans="2:52" ht="15" customHeight="1" x14ac:dyDescent="0.35">
      <c r="B3" s="426" t="s">
        <v>214</v>
      </c>
      <c r="C3" s="426"/>
      <c r="D3" s="426"/>
      <c r="E3" s="426"/>
      <c r="F3" s="426"/>
      <c r="G3" s="426"/>
      <c r="H3" s="426"/>
      <c r="I3" s="426"/>
      <c r="J3" s="426"/>
      <c r="K3" s="5"/>
      <c r="L3" s="425" t="s">
        <v>37</v>
      </c>
      <c r="M3" s="394"/>
      <c r="O3" s="426" t="s">
        <v>214</v>
      </c>
      <c r="P3" s="426"/>
      <c r="Q3" s="426"/>
      <c r="R3" s="426"/>
      <c r="S3" s="426"/>
      <c r="T3" s="426"/>
      <c r="U3" s="426"/>
      <c r="V3" s="426"/>
      <c r="W3" s="426"/>
      <c r="X3" s="5"/>
      <c r="Y3" s="425" t="s">
        <v>37</v>
      </c>
      <c r="Z3" s="394"/>
      <c r="AA3" s="164"/>
      <c r="AB3" s="426" t="s">
        <v>214</v>
      </c>
      <c r="AC3" s="426"/>
      <c r="AD3" s="426"/>
      <c r="AE3" s="426"/>
      <c r="AF3" s="426"/>
      <c r="AG3" s="426"/>
      <c r="AH3" s="426"/>
      <c r="AI3" s="426"/>
      <c r="AJ3" s="426"/>
      <c r="AK3" s="5"/>
      <c r="AL3" s="425" t="s">
        <v>37</v>
      </c>
      <c r="AM3" s="394"/>
      <c r="AN3" s="164"/>
      <c r="AO3" s="426" t="s">
        <v>214</v>
      </c>
      <c r="AP3" s="426"/>
      <c r="AQ3" s="426"/>
      <c r="AR3" s="426"/>
      <c r="AS3" s="426"/>
      <c r="AT3" s="426"/>
      <c r="AU3" s="426"/>
      <c r="AV3" s="426"/>
      <c r="AW3" s="426"/>
      <c r="AX3" s="5"/>
      <c r="AY3" s="425" t="s">
        <v>37</v>
      </c>
      <c r="AZ3" s="394"/>
    </row>
    <row r="4" spans="2:52" ht="15" customHeight="1" x14ac:dyDescent="0.35">
      <c r="B4" s="426"/>
      <c r="C4" s="426"/>
      <c r="D4" s="426"/>
      <c r="E4" s="426"/>
      <c r="F4" s="426"/>
      <c r="G4" s="426"/>
      <c r="H4" s="426"/>
      <c r="I4" s="426"/>
      <c r="J4" s="426"/>
      <c r="K4" s="6"/>
      <c r="L4" s="394"/>
      <c r="M4" s="394"/>
      <c r="O4" s="426"/>
      <c r="P4" s="426"/>
      <c r="Q4" s="426"/>
      <c r="R4" s="426"/>
      <c r="S4" s="426"/>
      <c r="T4" s="426"/>
      <c r="U4" s="426"/>
      <c r="V4" s="426"/>
      <c r="W4" s="426"/>
      <c r="X4" s="6"/>
      <c r="Y4" s="394"/>
      <c r="Z4" s="394"/>
      <c r="AA4" s="164"/>
      <c r="AB4" s="426"/>
      <c r="AC4" s="426"/>
      <c r="AD4" s="426"/>
      <c r="AE4" s="426"/>
      <c r="AF4" s="426"/>
      <c r="AG4" s="426"/>
      <c r="AH4" s="426"/>
      <c r="AI4" s="426"/>
      <c r="AJ4" s="426"/>
      <c r="AK4" s="6"/>
      <c r="AL4" s="394"/>
      <c r="AM4" s="394"/>
      <c r="AN4" s="164"/>
      <c r="AO4" s="426"/>
      <c r="AP4" s="426"/>
      <c r="AQ4" s="426"/>
      <c r="AR4" s="426"/>
      <c r="AS4" s="426"/>
      <c r="AT4" s="426"/>
      <c r="AU4" s="426"/>
      <c r="AV4" s="426"/>
      <c r="AW4" s="426"/>
      <c r="AX4" s="6"/>
      <c r="AY4" s="394"/>
      <c r="AZ4" s="394"/>
    </row>
    <row r="5" spans="2:52" ht="7.5" customHeight="1" x14ac:dyDescent="0.35"/>
    <row r="6" spans="2:52" ht="15" customHeight="1" x14ac:dyDescent="0.35">
      <c r="B6" s="546" t="s">
        <v>38</v>
      </c>
      <c r="C6" s="546"/>
      <c r="D6" s="546"/>
      <c r="E6" s="546"/>
      <c r="F6" s="546"/>
      <c r="G6" s="546"/>
      <c r="H6" s="546"/>
      <c r="I6" s="546"/>
      <c r="J6" s="546"/>
      <c r="O6" s="546" t="s">
        <v>82</v>
      </c>
      <c r="P6" s="546"/>
      <c r="Q6" s="546"/>
      <c r="R6" s="546"/>
      <c r="S6" s="546"/>
      <c r="T6" s="546"/>
      <c r="U6" s="546"/>
      <c r="V6" s="546"/>
      <c r="W6" s="546"/>
      <c r="AB6" s="546" t="s">
        <v>96</v>
      </c>
      <c r="AC6" s="546"/>
      <c r="AD6" s="546"/>
      <c r="AE6" s="546"/>
      <c r="AF6" s="546"/>
      <c r="AG6" s="546"/>
      <c r="AH6" s="546"/>
      <c r="AI6" s="546"/>
      <c r="AJ6" s="546"/>
      <c r="AO6" s="546" t="s">
        <v>134</v>
      </c>
      <c r="AP6" s="546"/>
      <c r="AQ6" s="546"/>
      <c r="AR6" s="546"/>
      <c r="AS6" s="546"/>
      <c r="AT6" s="546"/>
      <c r="AU6" s="546"/>
      <c r="AV6" s="546"/>
      <c r="AW6" s="546"/>
    </row>
    <row r="7" spans="2:52" ht="15" customHeight="1" x14ac:dyDescent="0.35">
      <c r="B7" s="413" t="s">
        <v>40</v>
      </c>
      <c r="C7" s="413"/>
      <c r="D7" s="413"/>
      <c r="E7" s="413"/>
      <c r="F7" s="413"/>
      <c r="G7" s="413"/>
      <c r="H7" s="413"/>
      <c r="I7" s="413"/>
      <c r="J7" s="413"/>
      <c r="L7" s="544">
        <f>Abilità!L11</f>
        <v>0</v>
      </c>
      <c r="M7" s="545"/>
      <c r="O7" s="413" t="s">
        <v>252</v>
      </c>
      <c r="P7" s="413"/>
      <c r="Q7" s="413"/>
      <c r="R7" s="413"/>
      <c r="S7" s="413"/>
      <c r="T7" s="413"/>
      <c r="U7" s="413"/>
      <c r="V7" s="413"/>
      <c r="W7" s="413"/>
      <c r="Y7" s="544">
        <f>Abilità!L67</f>
        <v>0</v>
      </c>
      <c r="Z7" s="545"/>
      <c r="AA7" s="167"/>
      <c r="AB7" s="413" t="s">
        <v>97</v>
      </c>
      <c r="AC7" s="413"/>
      <c r="AD7" s="413"/>
      <c r="AE7" s="413"/>
      <c r="AF7" s="413"/>
      <c r="AG7" s="413"/>
      <c r="AH7" s="413"/>
      <c r="AI7" s="413"/>
      <c r="AJ7" s="413"/>
      <c r="AL7" s="544">
        <f>Abilità!L112</f>
        <v>0</v>
      </c>
      <c r="AM7" s="545"/>
      <c r="AN7" s="167"/>
      <c r="AO7" s="413" t="s">
        <v>136</v>
      </c>
      <c r="AP7" s="413"/>
      <c r="AQ7" s="413"/>
      <c r="AR7" s="413"/>
      <c r="AS7" s="413"/>
      <c r="AT7" s="413"/>
      <c r="AU7" s="413"/>
      <c r="AV7" s="413"/>
      <c r="AW7" s="413"/>
      <c r="AY7" s="544">
        <f>Abilità!L155</f>
        <v>0</v>
      </c>
      <c r="AZ7" s="545"/>
    </row>
    <row r="8" spans="2:52" ht="15" customHeight="1" x14ac:dyDescent="0.35">
      <c r="B8" s="413" t="s">
        <v>39</v>
      </c>
      <c r="C8" s="413"/>
      <c r="D8" s="413"/>
      <c r="E8" s="413"/>
      <c r="F8" s="413"/>
      <c r="G8" s="413"/>
      <c r="H8" s="413"/>
      <c r="I8" s="413"/>
      <c r="J8" s="413"/>
      <c r="L8" s="544">
        <f>Abilità!L12</f>
        <v>0</v>
      </c>
      <c r="M8" s="545"/>
      <c r="O8" s="413" t="s">
        <v>253</v>
      </c>
      <c r="P8" s="413"/>
      <c r="Q8" s="413"/>
      <c r="R8" s="413"/>
      <c r="S8" s="413"/>
      <c r="T8" s="413"/>
      <c r="U8" s="413"/>
      <c r="V8" s="413"/>
      <c r="W8" s="413"/>
      <c r="Y8" s="544">
        <f>Abilità!L68</f>
        <v>0</v>
      </c>
      <c r="Z8" s="545"/>
      <c r="AA8" s="167"/>
      <c r="AB8" s="413" t="s">
        <v>98</v>
      </c>
      <c r="AC8" s="413"/>
      <c r="AD8" s="413"/>
      <c r="AE8" s="413"/>
      <c r="AF8" s="413"/>
      <c r="AG8" s="413"/>
      <c r="AH8" s="413"/>
      <c r="AI8" s="413"/>
      <c r="AJ8" s="413"/>
      <c r="AL8" s="544">
        <f>Abilità!L113</f>
        <v>0</v>
      </c>
      <c r="AM8" s="545"/>
      <c r="AN8" s="167"/>
      <c r="AO8" s="413" t="s">
        <v>135</v>
      </c>
      <c r="AP8" s="413"/>
      <c r="AQ8" s="413"/>
      <c r="AR8" s="413"/>
      <c r="AS8" s="413"/>
      <c r="AT8" s="413"/>
      <c r="AU8" s="413"/>
      <c r="AV8" s="413"/>
      <c r="AW8" s="413"/>
      <c r="AY8" s="544">
        <f>Abilità!L156</f>
        <v>0</v>
      </c>
      <c r="AZ8" s="545"/>
    </row>
    <row r="9" spans="2:52" ht="15" customHeight="1" x14ac:dyDescent="0.35">
      <c r="B9" s="413" t="s">
        <v>44</v>
      </c>
      <c r="C9" s="413"/>
      <c r="D9" s="413"/>
      <c r="E9" s="413"/>
      <c r="F9" s="413"/>
      <c r="G9" s="413"/>
      <c r="H9" s="413"/>
      <c r="I9" s="413"/>
      <c r="J9" s="413"/>
      <c r="L9" s="544">
        <f>Abilità!L13</f>
        <v>0</v>
      </c>
      <c r="M9" s="545"/>
      <c r="O9" s="413" t="s">
        <v>254</v>
      </c>
      <c r="P9" s="413"/>
      <c r="Q9" s="413"/>
      <c r="R9" s="413"/>
      <c r="S9" s="413"/>
      <c r="T9" s="413"/>
      <c r="U9" s="413"/>
      <c r="V9" s="413"/>
      <c r="W9" s="413"/>
      <c r="Y9" s="544">
        <f>Abilità!L69</f>
        <v>0</v>
      </c>
      <c r="Z9" s="545"/>
      <c r="AA9" s="167"/>
      <c r="AB9" s="413" t="s">
        <v>99</v>
      </c>
      <c r="AC9" s="413"/>
      <c r="AD9" s="413"/>
      <c r="AE9" s="413"/>
      <c r="AF9" s="413"/>
      <c r="AG9" s="413"/>
      <c r="AH9" s="413"/>
      <c r="AI9" s="413"/>
      <c r="AJ9" s="413"/>
      <c r="AL9" s="544">
        <f>Abilità!L114</f>
        <v>0</v>
      </c>
      <c r="AM9" s="545"/>
      <c r="AN9" s="167"/>
      <c r="AO9" s="413" t="s">
        <v>137</v>
      </c>
      <c r="AP9" s="413"/>
      <c r="AQ9" s="413"/>
      <c r="AR9" s="413"/>
      <c r="AS9" s="413"/>
      <c r="AT9" s="413"/>
      <c r="AU9" s="413"/>
      <c r="AV9" s="413"/>
      <c r="AW9" s="413"/>
      <c r="AY9" s="544">
        <f>Abilità!L157</f>
        <v>0</v>
      </c>
      <c r="AZ9" s="545"/>
    </row>
    <row r="10" spans="2:52" ht="15" customHeight="1" x14ac:dyDescent="0.35">
      <c r="B10" s="413" t="s">
        <v>42</v>
      </c>
      <c r="C10" s="413"/>
      <c r="D10" s="413"/>
      <c r="E10" s="413"/>
      <c r="F10" s="413"/>
      <c r="G10" s="413"/>
      <c r="H10" s="413"/>
      <c r="I10" s="413"/>
      <c r="J10" s="413"/>
      <c r="L10" s="544">
        <f>Abilità!L14</f>
        <v>0</v>
      </c>
      <c r="M10" s="545"/>
      <c r="O10" s="413" t="s">
        <v>255</v>
      </c>
      <c r="P10" s="413"/>
      <c r="Q10" s="413"/>
      <c r="R10" s="413"/>
      <c r="S10" s="413"/>
      <c r="T10" s="413"/>
      <c r="U10" s="413"/>
      <c r="V10" s="413"/>
      <c r="W10" s="413"/>
      <c r="Y10" s="544">
        <f>Abilità!L70</f>
        <v>0</v>
      </c>
      <c r="Z10" s="545"/>
      <c r="AA10" s="167"/>
      <c r="AB10" s="413" t="s">
        <v>100</v>
      </c>
      <c r="AC10" s="413"/>
      <c r="AD10" s="413"/>
      <c r="AE10" s="413"/>
      <c r="AF10" s="413"/>
      <c r="AG10" s="413"/>
      <c r="AH10" s="413"/>
      <c r="AI10" s="413"/>
      <c r="AJ10" s="413"/>
      <c r="AL10" s="544">
        <f>Abilità!L115</f>
        <v>0</v>
      </c>
      <c r="AM10" s="545"/>
      <c r="AN10" s="167"/>
      <c r="AO10" s="413" t="s">
        <v>138</v>
      </c>
      <c r="AP10" s="413"/>
      <c r="AQ10" s="413"/>
      <c r="AR10" s="413"/>
      <c r="AS10" s="413"/>
      <c r="AT10" s="413"/>
      <c r="AU10" s="413"/>
      <c r="AV10" s="413"/>
      <c r="AW10" s="413"/>
      <c r="AY10" s="544">
        <f>Abilità!L158</f>
        <v>0</v>
      </c>
      <c r="AZ10" s="545"/>
    </row>
    <row r="11" spans="2:52" ht="15" customHeight="1" x14ac:dyDescent="0.35">
      <c r="B11" s="413" t="s">
        <v>41</v>
      </c>
      <c r="C11" s="413"/>
      <c r="D11" s="413"/>
      <c r="E11" s="413"/>
      <c r="F11" s="413"/>
      <c r="G11" s="413"/>
      <c r="H11" s="413"/>
      <c r="I11" s="413"/>
      <c r="J11" s="413"/>
      <c r="L11" s="544">
        <f>Abilità!L15</f>
        <v>0</v>
      </c>
      <c r="M11" s="545"/>
      <c r="O11" s="413" t="s">
        <v>256</v>
      </c>
      <c r="P11" s="413"/>
      <c r="Q11" s="413"/>
      <c r="R11" s="413"/>
      <c r="S11" s="413"/>
      <c r="T11" s="413"/>
      <c r="U11" s="413"/>
      <c r="V11" s="413"/>
      <c r="W11" s="413"/>
      <c r="Y11" s="544">
        <f>Abilità!L71</f>
        <v>0</v>
      </c>
      <c r="Z11" s="545"/>
      <c r="AA11" s="167"/>
      <c r="AB11" s="413" t="s">
        <v>101</v>
      </c>
      <c r="AC11" s="413"/>
      <c r="AD11" s="413"/>
      <c r="AE11" s="413"/>
      <c r="AF11" s="413"/>
      <c r="AG11" s="413"/>
      <c r="AH11" s="413"/>
      <c r="AI11" s="413"/>
      <c r="AJ11" s="413"/>
      <c r="AL11" s="544">
        <f>Abilità!L116</f>
        <v>0</v>
      </c>
      <c r="AM11" s="545"/>
      <c r="AN11" s="167"/>
      <c r="AO11" s="413" t="s">
        <v>139</v>
      </c>
      <c r="AP11" s="413"/>
      <c r="AQ11" s="413"/>
      <c r="AR11" s="413"/>
      <c r="AS11" s="413"/>
      <c r="AT11" s="413"/>
      <c r="AU11" s="413"/>
      <c r="AV11" s="413"/>
      <c r="AW11" s="413"/>
      <c r="AY11" s="544">
        <f>Abilità!L159</f>
        <v>0</v>
      </c>
      <c r="AZ11" s="545"/>
    </row>
    <row r="12" spans="2:52" ht="15" customHeight="1" x14ac:dyDescent="0.35">
      <c r="B12" s="413" t="s">
        <v>43</v>
      </c>
      <c r="C12" s="413"/>
      <c r="D12" s="413"/>
      <c r="E12" s="413"/>
      <c r="F12" s="413"/>
      <c r="G12" s="413"/>
      <c r="H12" s="413"/>
      <c r="I12" s="413"/>
      <c r="J12" s="413"/>
      <c r="L12" s="544">
        <f>Abilità!L16</f>
        <v>0</v>
      </c>
      <c r="M12" s="545"/>
      <c r="O12" s="413" t="s">
        <v>257</v>
      </c>
      <c r="P12" s="413"/>
      <c r="Q12" s="413"/>
      <c r="R12" s="413"/>
      <c r="S12" s="413"/>
      <c r="T12" s="413"/>
      <c r="U12" s="413"/>
      <c r="V12" s="413"/>
      <c r="W12" s="413"/>
      <c r="Y12" s="544">
        <f>Abilità!L72</f>
        <v>0</v>
      </c>
      <c r="Z12" s="545"/>
      <c r="AA12" s="167"/>
      <c r="AB12" s="546" t="s">
        <v>102</v>
      </c>
      <c r="AC12" s="546"/>
      <c r="AD12" s="546"/>
      <c r="AE12" s="546"/>
      <c r="AF12" s="546"/>
      <c r="AG12" s="546"/>
      <c r="AH12" s="546"/>
      <c r="AI12" s="546"/>
      <c r="AJ12" s="546"/>
      <c r="AL12" s="168"/>
      <c r="AM12" s="168"/>
      <c r="AN12" s="166"/>
      <c r="AO12" s="413" t="s">
        <v>140</v>
      </c>
      <c r="AP12" s="413"/>
      <c r="AQ12" s="413"/>
      <c r="AR12" s="413"/>
      <c r="AS12" s="413"/>
      <c r="AT12" s="413"/>
      <c r="AU12" s="413"/>
      <c r="AV12" s="413"/>
      <c r="AW12" s="413"/>
      <c r="AY12" s="544">
        <f>Abilità!L160</f>
        <v>0</v>
      </c>
      <c r="AZ12" s="545"/>
    </row>
    <row r="13" spans="2:52" ht="15" customHeight="1" x14ac:dyDescent="0.35">
      <c r="B13" s="546" t="s">
        <v>45</v>
      </c>
      <c r="C13" s="546"/>
      <c r="D13" s="546"/>
      <c r="E13" s="546"/>
      <c r="F13" s="546"/>
      <c r="G13" s="546"/>
      <c r="H13" s="546"/>
      <c r="I13" s="546"/>
      <c r="J13" s="546"/>
      <c r="L13" s="168"/>
      <c r="M13" s="168"/>
      <c r="O13" s="413" t="s">
        <v>258</v>
      </c>
      <c r="P13" s="413"/>
      <c r="Q13" s="413"/>
      <c r="R13" s="413"/>
      <c r="S13" s="413"/>
      <c r="T13" s="413"/>
      <c r="U13" s="413"/>
      <c r="V13" s="413"/>
      <c r="W13" s="413"/>
      <c r="Y13" s="544">
        <f>Abilità!L73</f>
        <v>0</v>
      </c>
      <c r="Z13" s="545"/>
      <c r="AA13" s="167"/>
      <c r="AB13" s="413" t="s">
        <v>103</v>
      </c>
      <c r="AC13" s="413"/>
      <c r="AD13" s="413"/>
      <c r="AE13" s="413"/>
      <c r="AF13" s="413"/>
      <c r="AG13" s="413"/>
      <c r="AH13" s="413"/>
      <c r="AI13" s="413"/>
      <c r="AJ13" s="413"/>
      <c r="AL13" s="544">
        <f>Abilità!L119</f>
        <v>0</v>
      </c>
      <c r="AM13" s="545"/>
      <c r="AN13" s="167"/>
      <c r="AO13" s="413" t="s">
        <v>141</v>
      </c>
      <c r="AP13" s="413"/>
      <c r="AQ13" s="413"/>
      <c r="AR13" s="413"/>
      <c r="AS13" s="413"/>
      <c r="AT13" s="413"/>
      <c r="AU13" s="413"/>
      <c r="AV13" s="413"/>
      <c r="AW13" s="413"/>
      <c r="AY13" s="544">
        <f>Abilità!L161</f>
        <v>0</v>
      </c>
      <c r="AZ13" s="545"/>
    </row>
    <row r="14" spans="2:52" ht="15" customHeight="1" x14ac:dyDescent="0.35">
      <c r="B14" s="413" t="s">
        <v>46</v>
      </c>
      <c r="C14" s="413"/>
      <c r="D14" s="413"/>
      <c r="E14" s="413"/>
      <c r="F14" s="413"/>
      <c r="G14" s="413"/>
      <c r="H14" s="413"/>
      <c r="I14" s="413"/>
      <c r="J14" s="413"/>
      <c r="L14" s="544">
        <f>Abilità!L19</f>
        <v>0</v>
      </c>
      <c r="M14" s="545"/>
      <c r="O14" s="413" t="s">
        <v>259</v>
      </c>
      <c r="P14" s="413"/>
      <c r="Q14" s="413"/>
      <c r="R14" s="413"/>
      <c r="S14" s="413"/>
      <c r="T14" s="413"/>
      <c r="U14" s="413"/>
      <c r="V14" s="413"/>
      <c r="W14" s="413"/>
      <c r="Y14" s="544">
        <f>Abilità!L74</f>
        <v>0</v>
      </c>
      <c r="Z14" s="545"/>
      <c r="AA14" s="167"/>
      <c r="AB14" s="413" t="s">
        <v>104</v>
      </c>
      <c r="AC14" s="413"/>
      <c r="AD14" s="413"/>
      <c r="AE14" s="413"/>
      <c r="AF14" s="413"/>
      <c r="AG14" s="413"/>
      <c r="AH14" s="413"/>
      <c r="AI14" s="413"/>
      <c r="AJ14" s="413"/>
      <c r="AL14" s="544">
        <f>Abilità!L120</f>
        <v>0</v>
      </c>
      <c r="AM14" s="545"/>
      <c r="AN14" s="167"/>
      <c r="AO14" s="413" t="s">
        <v>142</v>
      </c>
      <c r="AP14" s="413"/>
      <c r="AQ14" s="413"/>
      <c r="AR14" s="413"/>
      <c r="AS14" s="413"/>
      <c r="AT14" s="413"/>
      <c r="AU14" s="413"/>
      <c r="AV14" s="413"/>
      <c r="AW14" s="413"/>
      <c r="AY14" s="544">
        <f>Abilità!L162</f>
        <v>0</v>
      </c>
      <c r="AZ14" s="545"/>
    </row>
    <row r="15" spans="2:52" ht="15" customHeight="1" x14ac:dyDescent="0.35">
      <c r="B15" s="413" t="s">
        <v>47</v>
      </c>
      <c r="C15" s="413"/>
      <c r="D15" s="413"/>
      <c r="E15" s="413"/>
      <c r="F15" s="413"/>
      <c r="G15" s="413"/>
      <c r="H15" s="413"/>
      <c r="I15" s="413"/>
      <c r="J15" s="413"/>
      <c r="L15" s="544">
        <f>Abilità!L20</f>
        <v>0</v>
      </c>
      <c r="M15" s="545"/>
      <c r="O15" s="413" t="s">
        <v>260</v>
      </c>
      <c r="P15" s="413"/>
      <c r="Q15" s="413"/>
      <c r="R15" s="413"/>
      <c r="S15" s="413"/>
      <c r="T15" s="413"/>
      <c r="U15" s="413"/>
      <c r="V15" s="413"/>
      <c r="W15" s="413"/>
      <c r="Y15" s="544">
        <f>Abilità!L75</f>
        <v>0</v>
      </c>
      <c r="Z15" s="545"/>
      <c r="AA15" s="167"/>
      <c r="AB15" s="413" t="s">
        <v>105</v>
      </c>
      <c r="AC15" s="413"/>
      <c r="AD15" s="413"/>
      <c r="AE15" s="413"/>
      <c r="AF15" s="413"/>
      <c r="AG15" s="413"/>
      <c r="AH15" s="413"/>
      <c r="AI15" s="413"/>
      <c r="AJ15" s="413"/>
      <c r="AL15" s="544">
        <f>Abilità!L121</f>
        <v>0</v>
      </c>
      <c r="AM15" s="545"/>
      <c r="AN15" s="167"/>
      <c r="AO15" s="413" t="s">
        <v>143</v>
      </c>
      <c r="AP15" s="413"/>
      <c r="AQ15" s="413"/>
      <c r="AR15" s="413"/>
      <c r="AS15" s="413"/>
      <c r="AT15" s="413"/>
      <c r="AU15" s="413"/>
      <c r="AV15" s="413"/>
      <c r="AW15" s="413"/>
      <c r="AY15" s="544">
        <f>Abilità!L163</f>
        <v>0</v>
      </c>
      <c r="AZ15" s="545"/>
    </row>
    <row r="16" spans="2:52" ht="15" customHeight="1" x14ac:dyDescent="0.35">
      <c r="B16" s="413" t="s">
        <v>222</v>
      </c>
      <c r="C16" s="413"/>
      <c r="D16" s="413"/>
      <c r="E16" s="413"/>
      <c r="F16" s="413"/>
      <c r="G16" s="413"/>
      <c r="H16" s="413"/>
      <c r="I16" s="413"/>
      <c r="J16" s="413"/>
      <c r="L16" s="544">
        <f>Abilità!L21</f>
        <v>0</v>
      </c>
      <c r="M16" s="545"/>
      <c r="O16" s="413" t="s">
        <v>262</v>
      </c>
      <c r="P16" s="413"/>
      <c r="Q16" s="413"/>
      <c r="R16" s="413"/>
      <c r="S16" s="413"/>
      <c r="T16" s="413"/>
      <c r="U16" s="413"/>
      <c r="V16" s="413"/>
      <c r="W16" s="413"/>
      <c r="Y16" s="544">
        <f>Abilità!L76</f>
        <v>0</v>
      </c>
      <c r="Z16" s="545"/>
      <c r="AA16" s="167"/>
      <c r="AB16" s="413" t="s">
        <v>106</v>
      </c>
      <c r="AC16" s="413"/>
      <c r="AD16" s="413"/>
      <c r="AE16" s="413"/>
      <c r="AF16" s="413"/>
      <c r="AG16" s="413"/>
      <c r="AH16" s="413"/>
      <c r="AI16" s="413"/>
      <c r="AJ16" s="413"/>
      <c r="AL16" s="544">
        <f>Abilità!L122</f>
        <v>0</v>
      </c>
      <c r="AM16" s="545"/>
      <c r="AN16" s="167"/>
      <c r="AO16" s="413" t="s">
        <v>144</v>
      </c>
      <c r="AP16" s="413"/>
      <c r="AQ16" s="413"/>
      <c r="AR16" s="413"/>
      <c r="AS16" s="413"/>
      <c r="AT16" s="413"/>
      <c r="AU16" s="413"/>
      <c r="AV16" s="413"/>
      <c r="AW16" s="413"/>
      <c r="AY16" s="544">
        <f>Abilità!L164</f>
        <v>0</v>
      </c>
      <c r="AZ16" s="545"/>
    </row>
    <row r="17" spans="2:52" ht="15" customHeight="1" x14ac:dyDescent="0.35">
      <c r="B17" s="546" t="s">
        <v>48</v>
      </c>
      <c r="C17" s="546"/>
      <c r="D17" s="546"/>
      <c r="E17" s="546"/>
      <c r="F17" s="546"/>
      <c r="G17" s="546"/>
      <c r="H17" s="546"/>
      <c r="I17" s="546"/>
      <c r="J17" s="546"/>
      <c r="L17" s="168"/>
      <c r="M17" s="168"/>
      <c r="O17" s="413" t="s">
        <v>261</v>
      </c>
      <c r="P17" s="413"/>
      <c r="Q17" s="413"/>
      <c r="R17" s="413"/>
      <c r="S17" s="413"/>
      <c r="T17" s="413"/>
      <c r="U17" s="413"/>
      <c r="V17" s="413"/>
      <c r="W17" s="413"/>
      <c r="Y17" s="544">
        <f>Abilità!L77</f>
        <v>0</v>
      </c>
      <c r="Z17" s="545"/>
      <c r="AA17" s="167"/>
      <c r="AB17" s="546" t="s">
        <v>107</v>
      </c>
      <c r="AC17" s="546"/>
      <c r="AD17" s="546"/>
      <c r="AE17" s="546"/>
      <c r="AF17" s="546"/>
      <c r="AG17" s="546"/>
      <c r="AH17" s="546"/>
      <c r="AI17" s="546"/>
      <c r="AJ17" s="546"/>
      <c r="AL17" s="168"/>
      <c r="AM17" s="168"/>
      <c r="AN17" s="166"/>
      <c r="AO17" s="413" t="s">
        <v>145</v>
      </c>
      <c r="AP17" s="413"/>
      <c r="AQ17" s="413"/>
      <c r="AR17" s="413"/>
      <c r="AS17" s="413"/>
      <c r="AT17" s="413"/>
      <c r="AU17" s="413"/>
      <c r="AV17" s="413"/>
      <c r="AW17" s="413"/>
      <c r="AY17" s="544">
        <f>Abilità!L165</f>
        <v>0</v>
      </c>
      <c r="AZ17" s="545"/>
    </row>
    <row r="18" spans="2:52" ht="15" customHeight="1" x14ac:dyDescent="0.35">
      <c r="B18" s="413" t="s">
        <v>52</v>
      </c>
      <c r="C18" s="413"/>
      <c r="D18" s="413"/>
      <c r="E18" s="413"/>
      <c r="F18" s="413"/>
      <c r="G18" s="413"/>
      <c r="H18" s="413"/>
      <c r="I18" s="413"/>
      <c r="J18" s="413"/>
      <c r="L18" s="544">
        <f>Abilità!L24</f>
        <v>0</v>
      </c>
      <c r="M18" s="545"/>
      <c r="O18" s="413" t="s">
        <v>263</v>
      </c>
      <c r="P18" s="413"/>
      <c r="Q18" s="413"/>
      <c r="R18" s="413"/>
      <c r="S18" s="413"/>
      <c r="T18" s="413"/>
      <c r="U18" s="413"/>
      <c r="V18" s="413"/>
      <c r="W18" s="413"/>
      <c r="Y18" s="544">
        <f>Abilità!L78</f>
        <v>0</v>
      </c>
      <c r="Z18" s="545"/>
      <c r="AA18" s="167"/>
      <c r="AB18" s="413" t="s">
        <v>108</v>
      </c>
      <c r="AC18" s="413"/>
      <c r="AD18" s="413"/>
      <c r="AE18" s="413"/>
      <c r="AF18" s="413"/>
      <c r="AG18" s="413"/>
      <c r="AH18" s="413"/>
      <c r="AI18" s="413"/>
      <c r="AJ18" s="413"/>
      <c r="AL18" s="544">
        <f>Abilità!L125</f>
        <v>0</v>
      </c>
      <c r="AM18" s="545"/>
      <c r="AN18" s="167"/>
      <c r="AO18" s="546" t="s">
        <v>146</v>
      </c>
      <c r="AP18" s="546"/>
      <c r="AQ18" s="546"/>
      <c r="AR18" s="546"/>
      <c r="AS18" s="546"/>
      <c r="AT18" s="546"/>
      <c r="AU18" s="546"/>
      <c r="AV18" s="546"/>
      <c r="AW18" s="546"/>
      <c r="AY18" s="168"/>
      <c r="AZ18" s="168"/>
    </row>
    <row r="19" spans="2:52" ht="15" customHeight="1" x14ac:dyDescent="0.35">
      <c r="B19" s="413" t="s">
        <v>51</v>
      </c>
      <c r="C19" s="413"/>
      <c r="D19" s="413"/>
      <c r="E19" s="413"/>
      <c r="F19" s="413"/>
      <c r="G19" s="413"/>
      <c r="H19" s="413"/>
      <c r="I19" s="413"/>
      <c r="J19" s="413"/>
      <c r="L19" s="544">
        <f>Abilità!L25</f>
        <v>0</v>
      </c>
      <c r="M19" s="545"/>
      <c r="O19" s="546" t="s">
        <v>83</v>
      </c>
      <c r="P19" s="546"/>
      <c r="Q19" s="546"/>
      <c r="R19" s="546"/>
      <c r="S19" s="546"/>
      <c r="T19" s="546"/>
      <c r="U19" s="546"/>
      <c r="V19" s="546"/>
      <c r="W19" s="546"/>
      <c r="Y19" s="168"/>
      <c r="Z19" s="168"/>
      <c r="AA19" s="166"/>
      <c r="AB19" s="413" t="s">
        <v>110</v>
      </c>
      <c r="AC19" s="413"/>
      <c r="AD19" s="413"/>
      <c r="AE19" s="413"/>
      <c r="AF19" s="413"/>
      <c r="AG19" s="413"/>
      <c r="AH19" s="413"/>
      <c r="AI19" s="413"/>
      <c r="AJ19" s="413"/>
      <c r="AL19" s="544">
        <f>Abilità!L126</f>
        <v>0</v>
      </c>
      <c r="AM19" s="545"/>
      <c r="AN19" s="167"/>
      <c r="AO19" s="413" t="s">
        <v>149</v>
      </c>
      <c r="AP19" s="413"/>
      <c r="AQ19" s="413"/>
      <c r="AR19" s="413"/>
      <c r="AS19" s="413"/>
      <c r="AT19" s="413"/>
      <c r="AU19" s="413"/>
      <c r="AV19" s="413"/>
      <c r="AW19" s="413"/>
      <c r="AY19" s="544">
        <f>Abilità!L168</f>
        <v>0</v>
      </c>
      <c r="AZ19" s="545"/>
    </row>
    <row r="20" spans="2:52" ht="15" customHeight="1" x14ac:dyDescent="0.35">
      <c r="B20" s="413" t="s">
        <v>53</v>
      </c>
      <c r="C20" s="413"/>
      <c r="D20" s="413"/>
      <c r="E20" s="413"/>
      <c r="F20" s="413"/>
      <c r="G20" s="413"/>
      <c r="H20" s="413"/>
      <c r="I20" s="413"/>
      <c r="J20" s="413"/>
      <c r="L20" s="544">
        <f>Abilità!L26</f>
        <v>0</v>
      </c>
      <c r="M20" s="545"/>
      <c r="O20" s="413" t="s">
        <v>87</v>
      </c>
      <c r="P20" s="413"/>
      <c r="Q20" s="413"/>
      <c r="R20" s="413"/>
      <c r="S20" s="413"/>
      <c r="T20" s="413"/>
      <c r="U20" s="413"/>
      <c r="V20" s="413"/>
      <c r="W20" s="413"/>
      <c r="Y20" s="544">
        <f>Abilità!L81</f>
        <v>0</v>
      </c>
      <c r="Z20" s="545"/>
      <c r="AA20" s="167"/>
      <c r="AB20" s="413" t="s">
        <v>109</v>
      </c>
      <c r="AC20" s="413"/>
      <c r="AD20" s="413"/>
      <c r="AE20" s="413"/>
      <c r="AF20" s="413"/>
      <c r="AG20" s="413"/>
      <c r="AH20" s="413"/>
      <c r="AI20" s="413"/>
      <c r="AJ20" s="413"/>
      <c r="AL20" s="544">
        <f>Abilità!L127</f>
        <v>0</v>
      </c>
      <c r="AM20" s="545"/>
      <c r="AN20" s="167"/>
      <c r="AO20" s="413" t="s">
        <v>148</v>
      </c>
      <c r="AP20" s="413"/>
      <c r="AQ20" s="413"/>
      <c r="AR20" s="413"/>
      <c r="AS20" s="413"/>
      <c r="AT20" s="413"/>
      <c r="AU20" s="413"/>
      <c r="AV20" s="413"/>
      <c r="AW20" s="413"/>
      <c r="AY20" s="544">
        <f>Abilità!L169</f>
        <v>0</v>
      </c>
      <c r="AZ20" s="545"/>
    </row>
    <row r="21" spans="2:52" ht="15" customHeight="1" x14ac:dyDescent="0.35">
      <c r="B21" s="413" t="s">
        <v>421</v>
      </c>
      <c r="C21" s="413"/>
      <c r="D21" s="413"/>
      <c r="E21" s="413"/>
      <c r="F21" s="413"/>
      <c r="G21" s="413"/>
      <c r="H21" s="413"/>
      <c r="I21" s="413"/>
      <c r="J21" s="413"/>
      <c r="L21" s="544">
        <f>Abilità!L27</f>
        <v>0</v>
      </c>
      <c r="M21" s="545"/>
      <c r="O21" s="413" t="s">
        <v>369</v>
      </c>
      <c r="P21" s="413"/>
      <c r="Q21" s="413"/>
      <c r="R21" s="413"/>
      <c r="S21" s="413"/>
      <c r="T21" s="413"/>
      <c r="U21" s="413"/>
      <c r="V21" s="413"/>
      <c r="W21" s="413"/>
      <c r="Y21" s="544">
        <f>Abilità!L82</f>
        <v>0</v>
      </c>
      <c r="Z21" s="545"/>
      <c r="AA21" s="167"/>
      <c r="AB21" s="413" t="s">
        <v>111</v>
      </c>
      <c r="AC21" s="413"/>
      <c r="AD21" s="413"/>
      <c r="AE21" s="413"/>
      <c r="AF21" s="413"/>
      <c r="AG21" s="413"/>
      <c r="AH21" s="413"/>
      <c r="AI21" s="413"/>
      <c r="AJ21" s="413"/>
      <c r="AL21" s="544">
        <f>Abilità!L128</f>
        <v>0</v>
      </c>
      <c r="AM21" s="545"/>
      <c r="AN21" s="167"/>
      <c r="AO21" s="429" t="s">
        <v>150</v>
      </c>
      <c r="AP21" s="430"/>
      <c r="AQ21" s="430"/>
      <c r="AR21" s="430"/>
      <c r="AS21" s="430"/>
      <c r="AT21" s="430"/>
      <c r="AU21" s="430"/>
      <c r="AV21" s="430"/>
      <c r="AW21" s="431"/>
      <c r="AY21" s="544">
        <f>Abilità!L170</f>
        <v>0</v>
      </c>
      <c r="AZ21" s="545"/>
    </row>
    <row r="22" spans="2:52" ht="15" customHeight="1" x14ac:dyDescent="0.35">
      <c r="B22" s="413" t="s">
        <v>49</v>
      </c>
      <c r="C22" s="413"/>
      <c r="D22" s="413"/>
      <c r="E22" s="413"/>
      <c r="F22" s="413"/>
      <c r="G22" s="413"/>
      <c r="H22" s="413"/>
      <c r="I22" s="413"/>
      <c r="J22" s="413"/>
      <c r="L22" s="544">
        <f>Abilità!L28</f>
        <v>0</v>
      </c>
      <c r="M22" s="545"/>
      <c r="O22" s="413" t="s">
        <v>88</v>
      </c>
      <c r="P22" s="413"/>
      <c r="Q22" s="413"/>
      <c r="R22" s="413"/>
      <c r="S22" s="413"/>
      <c r="T22" s="413"/>
      <c r="U22" s="413"/>
      <c r="V22" s="413"/>
      <c r="W22" s="413"/>
      <c r="Y22" s="544">
        <f>Abilità!L83</f>
        <v>0</v>
      </c>
      <c r="Z22" s="545"/>
      <c r="AA22" s="167"/>
      <c r="AB22" s="413" t="s">
        <v>112</v>
      </c>
      <c r="AC22" s="413"/>
      <c r="AD22" s="413"/>
      <c r="AE22" s="413"/>
      <c r="AF22" s="413"/>
      <c r="AG22" s="413"/>
      <c r="AH22" s="413"/>
      <c r="AI22" s="413"/>
      <c r="AJ22" s="413"/>
      <c r="AL22" s="544">
        <f>Abilità!L129</f>
        <v>0</v>
      </c>
      <c r="AM22" s="545"/>
      <c r="AN22" s="167"/>
      <c r="AO22" s="413" t="s">
        <v>147</v>
      </c>
      <c r="AP22" s="413"/>
      <c r="AQ22" s="413"/>
      <c r="AR22" s="413"/>
      <c r="AS22" s="413"/>
      <c r="AT22" s="413"/>
      <c r="AU22" s="413"/>
      <c r="AV22" s="413"/>
      <c r="AW22" s="413"/>
      <c r="AY22" s="544">
        <f>Abilità!L171</f>
        <v>0</v>
      </c>
      <c r="AZ22" s="545"/>
    </row>
    <row r="23" spans="2:52" ht="15" customHeight="1" x14ac:dyDescent="0.35">
      <c r="B23" s="413" t="s">
        <v>50</v>
      </c>
      <c r="C23" s="413"/>
      <c r="D23" s="413"/>
      <c r="E23" s="413"/>
      <c r="F23" s="413"/>
      <c r="G23" s="413"/>
      <c r="H23" s="413"/>
      <c r="I23" s="413"/>
      <c r="J23" s="413"/>
      <c r="L23" s="544">
        <f>Abilità!L29</f>
        <v>0</v>
      </c>
      <c r="M23" s="545"/>
      <c r="O23" s="413" t="s">
        <v>86</v>
      </c>
      <c r="P23" s="413"/>
      <c r="Q23" s="413"/>
      <c r="R23" s="413"/>
      <c r="S23" s="413"/>
      <c r="T23" s="413"/>
      <c r="U23" s="413"/>
      <c r="V23" s="413"/>
      <c r="W23" s="413"/>
      <c r="Y23" s="544">
        <f>Abilità!L84</f>
        <v>0</v>
      </c>
      <c r="Z23" s="545"/>
      <c r="AA23" s="167"/>
      <c r="AB23" s="546" t="s">
        <v>113</v>
      </c>
      <c r="AC23" s="546"/>
      <c r="AD23" s="546"/>
      <c r="AE23" s="546"/>
      <c r="AF23" s="546"/>
      <c r="AG23" s="546"/>
      <c r="AH23" s="546"/>
      <c r="AI23" s="546"/>
      <c r="AJ23" s="546"/>
      <c r="AL23" s="168"/>
      <c r="AM23" s="168"/>
      <c r="AN23" s="166"/>
      <c r="AO23" s="543" t="s">
        <v>151</v>
      </c>
      <c r="AP23" s="543"/>
      <c r="AQ23" s="543"/>
      <c r="AR23" s="543"/>
      <c r="AS23" s="543"/>
      <c r="AT23" s="543"/>
      <c r="AU23" s="543"/>
      <c r="AV23" s="543"/>
      <c r="AW23" s="543"/>
      <c r="AY23" s="168"/>
      <c r="AZ23" s="168"/>
    </row>
    <row r="24" spans="2:52" ht="15" customHeight="1" x14ac:dyDescent="0.35">
      <c r="B24" s="546" t="s">
        <v>54</v>
      </c>
      <c r="C24" s="546"/>
      <c r="D24" s="546"/>
      <c r="E24" s="546"/>
      <c r="F24" s="546"/>
      <c r="G24" s="546"/>
      <c r="H24" s="546"/>
      <c r="I24" s="546"/>
      <c r="J24" s="546"/>
      <c r="L24" s="168"/>
      <c r="M24" s="168"/>
      <c r="O24" s="413" t="s">
        <v>84</v>
      </c>
      <c r="P24" s="413"/>
      <c r="Q24" s="413"/>
      <c r="R24" s="413"/>
      <c r="S24" s="413"/>
      <c r="T24" s="413"/>
      <c r="U24" s="413"/>
      <c r="V24" s="413"/>
      <c r="W24" s="413"/>
      <c r="Y24" s="544">
        <f>Abilità!L85</f>
        <v>0</v>
      </c>
      <c r="Z24" s="545"/>
      <c r="AA24" s="167"/>
      <c r="AB24" s="413" t="s">
        <v>115</v>
      </c>
      <c r="AC24" s="413"/>
      <c r="AD24" s="413"/>
      <c r="AE24" s="413"/>
      <c r="AF24" s="413"/>
      <c r="AG24" s="413"/>
      <c r="AH24" s="413"/>
      <c r="AI24" s="413"/>
      <c r="AJ24" s="413"/>
      <c r="AL24" s="544">
        <f>Abilità!L132</f>
        <v>0</v>
      </c>
      <c r="AM24" s="545"/>
      <c r="AN24" s="167"/>
      <c r="AO24" s="413" t="s">
        <v>154</v>
      </c>
      <c r="AP24" s="413"/>
      <c r="AQ24" s="413"/>
      <c r="AR24" s="413"/>
      <c r="AS24" s="413"/>
      <c r="AT24" s="413"/>
      <c r="AU24" s="413"/>
      <c r="AV24" s="413"/>
      <c r="AW24" s="413"/>
      <c r="AY24" s="544">
        <f>Abilità!L174</f>
        <v>0</v>
      </c>
      <c r="AZ24" s="545"/>
    </row>
    <row r="25" spans="2:52" ht="15" customHeight="1" x14ac:dyDescent="0.35">
      <c r="B25" s="413" t="s">
        <v>55</v>
      </c>
      <c r="C25" s="413"/>
      <c r="D25" s="413"/>
      <c r="E25" s="413"/>
      <c r="F25" s="413"/>
      <c r="G25" s="413"/>
      <c r="H25" s="413"/>
      <c r="I25" s="413"/>
      <c r="J25" s="413"/>
      <c r="L25" s="544">
        <f>Abilità!L32</f>
        <v>0</v>
      </c>
      <c r="M25" s="545"/>
      <c r="O25" s="413" t="s">
        <v>85</v>
      </c>
      <c r="P25" s="413"/>
      <c r="Q25" s="413"/>
      <c r="R25" s="413"/>
      <c r="S25" s="413"/>
      <c r="T25" s="413"/>
      <c r="U25" s="413"/>
      <c r="V25" s="413"/>
      <c r="W25" s="413"/>
      <c r="Y25" s="544">
        <f>Abilità!L86</f>
        <v>0</v>
      </c>
      <c r="Z25" s="545"/>
      <c r="AA25" s="167"/>
      <c r="AB25" s="413" t="s">
        <v>116</v>
      </c>
      <c r="AC25" s="413"/>
      <c r="AD25" s="413"/>
      <c r="AE25" s="413"/>
      <c r="AF25" s="413"/>
      <c r="AG25" s="413"/>
      <c r="AH25" s="413"/>
      <c r="AI25" s="413"/>
      <c r="AJ25" s="413"/>
      <c r="AL25" s="544">
        <f>Abilità!L133</f>
        <v>0</v>
      </c>
      <c r="AM25" s="545"/>
      <c r="AN25" s="167"/>
      <c r="AO25" s="413" t="s">
        <v>367</v>
      </c>
      <c r="AP25" s="413"/>
      <c r="AQ25" s="413"/>
      <c r="AR25" s="413"/>
      <c r="AS25" s="413"/>
      <c r="AT25" s="413"/>
      <c r="AU25" s="413"/>
      <c r="AV25" s="413"/>
      <c r="AW25" s="413"/>
      <c r="AY25" s="544">
        <f>Abilità!L175</f>
        <v>0</v>
      </c>
      <c r="AZ25" s="545"/>
    </row>
    <row r="26" spans="2:52" ht="15" customHeight="1" x14ac:dyDescent="0.35">
      <c r="B26" s="413" t="s">
        <v>362</v>
      </c>
      <c r="C26" s="413"/>
      <c r="D26" s="413"/>
      <c r="E26" s="413"/>
      <c r="F26" s="413"/>
      <c r="G26" s="413"/>
      <c r="H26" s="413"/>
      <c r="I26" s="413"/>
      <c r="J26" s="413"/>
      <c r="L26" s="544">
        <f>Abilità!L33</f>
        <v>0</v>
      </c>
      <c r="M26" s="545"/>
      <c r="O26" s="546" t="s">
        <v>89</v>
      </c>
      <c r="P26" s="546"/>
      <c r="Q26" s="546"/>
      <c r="R26" s="546"/>
      <c r="S26" s="546"/>
      <c r="T26" s="546"/>
      <c r="U26" s="546"/>
      <c r="V26" s="546"/>
      <c r="W26" s="546"/>
      <c r="Y26" s="168"/>
      <c r="Z26" s="168"/>
      <c r="AA26" s="166"/>
      <c r="AB26" s="413" t="s">
        <v>114</v>
      </c>
      <c r="AC26" s="413"/>
      <c r="AD26" s="413"/>
      <c r="AE26" s="413"/>
      <c r="AF26" s="413"/>
      <c r="AG26" s="413"/>
      <c r="AH26" s="413"/>
      <c r="AI26" s="413"/>
      <c r="AJ26" s="413"/>
      <c r="AL26" s="544">
        <f>Abilità!L134</f>
        <v>0</v>
      </c>
      <c r="AM26" s="545"/>
      <c r="AN26" s="167"/>
      <c r="AO26" s="413" t="s">
        <v>152</v>
      </c>
      <c r="AP26" s="413"/>
      <c r="AQ26" s="413"/>
      <c r="AR26" s="413"/>
      <c r="AS26" s="413"/>
      <c r="AT26" s="413"/>
      <c r="AU26" s="413"/>
      <c r="AV26" s="413"/>
      <c r="AW26" s="413"/>
      <c r="AY26" s="544">
        <f>Abilità!L176</f>
        <v>0</v>
      </c>
      <c r="AZ26" s="545"/>
    </row>
    <row r="27" spans="2:52" ht="15" customHeight="1" x14ac:dyDescent="0.35">
      <c r="B27" s="413" t="s">
        <v>57</v>
      </c>
      <c r="C27" s="413"/>
      <c r="D27" s="413"/>
      <c r="E27" s="413"/>
      <c r="F27" s="413"/>
      <c r="G27" s="413"/>
      <c r="H27" s="413"/>
      <c r="I27" s="413"/>
      <c r="J27" s="413"/>
      <c r="L27" s="544">
        <f>Abilità!L34</f>
        <v>0</v>
      </c>
      <c r="M27" s="545"/>
      <c r="O27" s="413" t="s">
        <v>94</v>
      </c>
      <c r="P27" s="413"/>
      <c r="Q27" s="413"/>
      <c r="R27" s="413"/>
      <c r="S27" s="413"/>
      <c r="T27" s="413"/>
      <c r="U27" s="413"/>
      <c r="V27" s="413"/>
      <c r="W27" s="413"/>
      <c r="Y27" s="544">
        <f>Abilità!L89</f>
        <v>0</v>
      </c>
      <c r="Z27" s="545"/>
      <c r="AA27" s="167"/>
      <c r="AB27" s="413" t="s">
        <v>117</v>
      </c>
      <c r="AC27" s="413"/>
      <c r="AD27" s="413"/>
      <c r="AE27" s="413"/>
      <c r="AF27" s="413"/>
      <c r="AG27" s="413"/>
      <c r="AH27" s="413"/>
      <c r="AI27" s="413"/>
      <c r="AJ27" s="413"/>
      <c r="AL27" s="544">
        <f>Abilità!L135</f>
        <v>0</v>
      </c>
      <c r="AM27" s="545"/>
      <c r="AN27" s="167"/>
      <c r="AO27" s="413" t="s">
        <v>366</v>
      </c>
      <c r="AP27" s="413"/>
      <c r="AQ27" s="413"/>
      <c r="AR27" s="413"/>
      <c r="AS27" s="413"/>
      <c r="AT27" s="413"/>
      <c r="AU27" s="413"/>
      <c r="AV27" s="413"/>
      <c r="AW27" s="413"/>
      <c r="AY27" s="544">
        <f>Abilità!L177</f>
        <v>0</v>
      </c>
      <c r="AZ27" s="545"/>
    </row>
    <row r="28" spans="2:52" ht="15" customHeight="1" x14ac:dyDescent="0.35">
      <c r="B28" s="413" t="s">
        <v>56</v>
      </c>
      <c r="C28" s="413"/>
      <c r="D28" s="413"/>
      <c r="E28" s="413"/>
      <c r="F28" s="413"/>
      <c r="G28" s="413"/>
      <c r="H28" s="413"/>
      <c r="I28" s="413"/>
      <c r="J28" s="413"/>
      <c r="L28" s="544">
        <f>Abilità!L35</f>
        <v>0</v>
      </c>
      <c r="M28" s="545"/>
      <c r="O28" s="413" t="s">
        <v>368</v>
      </c>
      <c r="P28" s="413"/>
      <c r="Q28" s="413"/>
      <c r="R28" s="413"/>
      <c r="S28" s="413"/>
      <c r="T28" s="413"/>
      <c r="U28" s="413"/>
      <c r="V28" s="413"/>
      <c r="W28" s="413"/>
      <c r="Y28" s="544">
        <f>Abilità!L90</f>
        <v>0</v>
      </c>
      <c r="Z28" s="545"/>
      <c r="AA28" s="167"/>
      <c r="AB28" s="413" t="s">
        <v>118</v>
      </c>
      <c r="AC28" s="413"/>
      <c r="AD28" s="413"/>
      <c r="AE28" s="413"/>
      <c r="AF28" s="413"/>
      <c r="AG28" s="413"/>
      <c r="AH28" s="413"/>
      <c r="AI28" s="413"/>
      <c r="AJ28" s="413"/>
      <c r="AL28" s="544">
        <f>Abilità!L136</f>
        <v>0</v>
      </c>
      <c r="AM28" s="545"/>
      <c r="AN28" s="167"/>
      <c r="AO28" s="413" t="s">
        <v>153</v>
      </c>
      <c r="AP28" s="413"/>
      <c r="AQ28" s="413"/>
      <c r="AR28" s="413"/>
      <c r="AS28" s="413"/>
      <c r="AT28" s="413"/>
      <c r="AU28" s="413"/>
      <c r="AV28" s="413"/>
      <c r="AW28" s="413"/>
      <c r="AY28" s="544">
        <f>Abilità!L178</f>
        <v>0</v>
      </c>
      <c r="AZ28" s="545"/>
    </row>
    <row r="29" spans="2:52" ht="15" customHeight="1" x14ac:dyDescent="0.35">
      <c r="B29" s="546" t="s">
        <v>58</v>
      </c>
      <c r="C29" s="546"/>
      <c r="D29" s="546"/>
      <c r="E29" s="546"/>
      <c r="F29" s="546"/>
      <c r="G29" s="546"/>
      <c r="H29" s="546"/>
      <c r="I29" s="546"/>
      <c r="J29" s="546"/>
      <c r="L29" s="168"/>
      <c r="M29" s="168"/>
      <c r="O29" s="413" t="s">
        <v>227</v>
      </c>
      <c r="P29" s="413"/>
      <c r="Q29" s="413"/>
      <c r="R29" s="413"/>
      <c r="S29" s="413"/>
      <c r="T29" s="413"/>
      <c r="U29" s="413"/>
      <c r="V29" s="413"/>
      <c r="W29" s="413"/>
      <c r="Y29" s="544">
        <f>Abilità!L91</f>
        <v>0</v>
      </c>
      <c r="Z29" s="545"/>
      <c r="AA29" s="167"/>
      <c r="AB29" s="413" t="s">
        <v>119</v>
      </c>
      <c r="AC29" s="413"/>
      <c r="AD29" s="413"/>
      <c r="AE29" s="413"/>
      <c r="AF29" s="413"/>
      <c r="AG29" s="413"/>
      <c r="AH29" s="413"/>
      <c r="AI29" s="413"/>
      <c r="AJ29" s="413"/>
      <c r="AL29" s="544">
        <f>Abilità!L137</f>
        <v>0</v>
      </c>
      <c r="AM29" s="545"/>
      <c r="AN29" s="167"/>
      <c r="AO29" s="546" t="s">
        <v>155</v>
      </c>
      <c r="AP29" s="546"/>
      <c r="AQ29" s="546"/>
      <c r="AR29" s="546"/>
      <c r="AS29" s="546"/>
      <c r="AT29" s="546"/>
      <c r="AU29" s="546"/>
      <c r="AV29" s="546"/>
      <c r="AW29" s="546"/>
      <c r="AY29" s="168"/>
      <c r="AZ29" s="168"/>
    </row>
    <row r="30" spans="2:52" ht="15" customHeight="1" x14ac:dyDescent="0.35">
      <c r="B30" s="413" t="s">
        <v>62</v>
      </c>
      <c r="C30" s="413"/>
      <c r="D30" s="413"/>
      <c r="E30" s="413"/>
      <c r="F30" s="413"/>
      <c r="G30" s="413"/>
      <c r="H30" s="413"/>
      <c r="I30" s="413"/>
      <c r="J30" s="413"/>
      <c r="L30" s="544">
        <f>Abilità!L38</f>
        <v>0</v>
      </c>
      <c r="M30" s="545"/>
      <c r="O30" s="413" t="s">
        <v>227</v>
      </c>
      <c r="P30" s="413"/>
      <c r="Q30" s="413"/>
      <c r="R30" s="413"/>
      <c r="S30" s="413"/>
      <c r="T30" s="413"/>
      <c r="U30" s="413"/>
      <c r="V30" s="413"/>
      <c r="W30" s="413"/>
      <c r="Y30" s="544">
        <f>Abilità!L92</f>
        <v>0</v>
      </c>
      <c r="Z30" s="545"/>
      <c r="AA30" s="167"/>
      <c r="AB30" s="546" t="s">
        <v>120</v>
      </c>
      <c r="AC30" s="546"/>
      <c r="AD30" s="546"/>
      <c r="AE30" s="546"/>
      <c r="AF30" s="546"/>
      <c r="AG30" s="546"/>
      <c r="AH30" s="546"/>
      <c r="AI30" s="546"/>
      <c r="AJ30" s="546"/>
      <c r="AL30" s="168"/>
      <c r="AM30" s="168"/>
      <c r="AN30" s="166"/>
      <c r="AO30" s="413" t="s">
        <v>157</v>
      </c>
      <c r="AP30" s="413"/>
      <c r="AQ30" s="413"/>
      <c r="AR30" s="413"/>
      <c r="AS30" s="413"/>
      <c r="AT30" s="413"/>
      <c r="AU30" s="413"/>
      <c r="AV30" s="413"/>
      <c r="AW30" s="413"/>
      <c r="AY30" s="544">
        <f>Abilità!L181</f>
        <v>0</v>
      </c>
      <c r="AZ30" s="545"/>
    </row>
    <row r="31" spans="2:52" ht="15" customHeight="1" x14ac:dyDescent="0.35">
      <c r="B31" s="413" t="s">
        <v>59</v>
      </c>
      <c r="C31" s="413"/>
      <c r="D31" s="413"/>
      <c r="E31" s="413"/>
      <c r="F31" s="413"/>
      <c r="G31" s="413"/>
      <c r="H31" s="413"/>
      <c r="I31" s="413"/>
      <c r="J31" s="413"/>
      <c r="L31" s="544">
        <f>Abilità!L39</f>
        <v>0</v>
      </c>
      <c r="M31" s="545"/>
      <c r="O31" s="413" t="s">
        <v>227</v>
      </c>
      <c r="P31" s="413"/>
      <c r="Q31" s="413"/>
      <c r="R31" s="413"/>
      <c r="S31" s="413"/>
      <c r="T31" s="413"/>
      <c r="U31" s="413"/>
      <c r="V31" s="413"/>
      <c r="W31" s="413"/>
      <c r="Y31" s="544">
        <f>Abilità!L93</f>
        <v>0</v>
      </c>
      <c r="Z31" s="545"/>
      <c r="AA31" s="167"/>
      <c r="AB31" s="413" t="s">
        <v>122</v>
      </c>
      <c r="AC31" s="413"/>
      <c r="AD31" s="413"/>
      <c r="AE31" s="413"/>
      <c r="AF31" s="413"/>
      <c r="AG31" s="413"/>
      <c r="AH31" s="413"/>
      <c r="AI31" s="413"/>
      <c r="AJ31" s="413"/>
      <c r="AL31" s="544">
        <f>Abilità!L140</f>
        <v>0</v>
      </c>
      <c r="AM31" s="545"/>
      <c r="AN31" s="167"/>
      <c r="AO31" s="413" t="s">
        <v>156</v>
      </c>
      <c r="AP31" s="413"/>
      <c r="AQ31" s="413"/>
      <c r="AR31" s="413"/>
      <c r="AS31" s="413"/>
      <c r="AT31" s="413"/>
      <c r="AU31" s="413"/>
      <c r="AV31" s="413"/>
      <c r="AW31" s="413"/>
      <c r="AY31" s="544">
        <f>Abilità!L182</f>
        <v>0</v>
      </c>
      <c r="AZ31" s="545"/>
    </row>
    <row r="32" spans="2:52" ht="15" customHeight="1" x14ac:dyDescent="0.35">
      <c r="B32" s="413" t="s">
        <v>61</v>
      </c>
      <c r="C32" s="413"/>
      <c r="D32" s="413"/>
      <c r="E32" s="413"/>
      <c r="F32" s="413"/>
      <c r="G32" s="413"/>
      <c r="H32" s="413"/>
      <c r="I32" s="413"/>
      <c r="J32" s="413"/>
      <c r="L32" s="544">
        <f>Abilità!L40</f>
        <v>0</v>
      </c>
      <c r="M32" s="545"/>
      <c r="O32" s="413" t="s">
        <v>229</v>
      </c>
      <c r="P32" s="413"/>
      <c r="Q32" s="413"/>
      <c r="R32" s="413"/>
      <c r="S32" s="413"/>
      <c r="T32" s="413"/>
      <c r="U32" s="413"/>
      <c r="V32" s="413"/>
      <c r="W32" s="413"/>
      <c r="Y32" s="544">
        <f>Abilità!L94</f>
        <v>0</v>
      </c>
      <c r="Z32" s="545"/>
      <c r="AA32" s="167"/>
      <c r="AB32" s="413" t="s">
        <v>121</v>
      </c>
      <c r="AC32" s="413"/>
      <c r="AD32" s="413"/>
      <c r="AE32" s="413"/>
      <c r="AF32" s="413"/>
      <c r="AG32" s="413"/>
      <c r="AH32" s="413"/>
      <c r="AI32" s="413"/>
      <c r="AJ32" s="413"/>
      <c r="AL32" s="544">
        <f>Abilità!L141</f>
        <v>0</v>
      </c>
      <c r="AM32" s="545"/>
      <c r="AN32" s="167"/>
      <c r="AO32" s="413" t="s">
        <v>158</v>
      </c>
      <c r="AP32" s="413"/>
      <c r="AQ32" s="413"/>
      <c r="AR32" s="413"/>
      <c r="AS32" s="413"/>
      <c r="AT32" s="413"/>
      <c r="AU32" s="413"/>
      <c r="AV32" s="413"/>
      <c r="AW32" s="413"/>
      <c r="AY32" s="544">
        <f>Abilità!L183</f>
        <v>0</v>
      </c>
      <c r="AZ32" s="545"/>
    </row>
    <row r="33" spans="2:52" ht="15" customHeight="1" x14ac:dyDescent="0.35">
      <c r="B33" s="413" t="s">
        <v>60</v>
      </c>
      <c r="C33" s="413"/>
      <c r="D33" s="413"/>
      <c r="E33" s="413"/>
      <c r="F33" s="413"/>
      <c r="G33" s="413"/>
      <c r="H33" s="413"/>
      <c r="I33" s="413"/>
      <c r="J33" s="413"/>
      <c r="L33" s="544">
        <f>Abilità!L41</f>
        <v>0</v>
      </c>
      <c r="M33" s="545"/>
      <c r="O33" s="413" t="s">
        <v>229</v>
      </c>
      <c r="P33" s="413"/>
      <c r="Q33" s="413"/>
      <c r="R33" s="413"/>
      <c r="S33" s="413"/>
      <c r="T33" s="413"/>
      <c r="U33" s="413"/>
      <c r="V33" s="413"/>
      <c r="W33" s="413"/>
      <c r="Y33" s="544">
        <f>Abilità!L95</f>
        <v>0</v>
      </c>
      <c r="Z33" s="545"/>
      <c r="AA33" s="167"/>
      <c r="AB33" s="413" t="s">
        <v>129</v>
      </c>
      <c r="AC33" s="413"/>
      <c r="AD33" s="413"/>
      <c r="AE33" s="413"/>
      <c r="AF33" s="413"/>
      <c r="AG33" s="413"/>
      <c r="AH33" s="413"/>
      <c r="AI33" s="413"/>
      <c r="AJ33" s="413"/>
      <c r="AL33" s="544">
        <f>Abilità!L142</f>
        <v>0</v>
      </c>
      <c r="AM33" s="545"/>
      <c r="AN33" s="167"/>
      <c r="AO33" s="413" t="s">
        <v>264</v>
      </c>
      <c r="AP33" s="413"/>
      <c r="AQ33" s="413"/>
      <c r="AR33" s="413"/>
      <c r="AS33" s="413"/>
      <c r="AT33" s="413"/>
      <c r="AU33" s="413"/>
      <c r="AV33" s="413"/>
      <c r="AW33" s="413"/>
      <c r="AY33" s="544">
        <f>Abilità!L184</f>
        <v>0</v>
      </c>
      <c r="AZ33" s="545"/>
    </row>
    <row r="34" spans="2:52" ht="15" customHeight="1" x14ac:dyDescent="0.35">
      <c r="B34" s="413" t="s">
        <v>63</v>
      </c>
      <c r="C34" s="413"/>
      <c r="D34" s="413"/>
      <c r="E34" s="413"/>
      <c r="F34" s="413"/>
      <c r="G34" s="413"/>
      <c r="H34" s="413"/>
      <c r="I34" s="413"/>
      <c r="J34" s="413"/>
      <c r="L34" s="544">
        <f>Abilità!L42</f>
        <v>0</v>
      </c>
      <c r="M34" s="545"/>
      <c r="O34" s="413" t="s">
        <v>229</v>
      </c>
      <c r="P34" s="413"/>
      <c r="Q34" s="413"/>
      <c r="R34" s="413"/>
      <c r="S34" s="413"/>
      <c r="T34" s="413"/>
      <c r="U34" s="413"/>
      <c r="V34" s="413"/>
      <c r="W34" s="413"/>
      <c r="Y34" s="544">
        <f>Abilità!L96</f>
        <v>0</v>
      </c>
      <c r="Z34" s="545"/>
      <c r="AA34" s="167"/>
      <c r="AB34" s="413" t="s">
        <v>131</v>
      </c>
      <c r="AC34" s="413"/>
      <c r="AD34" s="413"/>
      <c r="AE34" s="413"/>
      <c r="AF34" s="413"/>
      <c r="AG34" s="413"/>
      <c r="AH34" s="413"/>
      <c r="AI34" s="413"/>
      <c r="AJ34" s="413"/>
      <c r="AL34" s="544">
        <f>Abilità!L143</f>
        <v>0</v>
      </c>
      <c r="AM34" s="545"/>
      <c r="AN34" s="167"/>
      <c r="AO34" s="413" t="s">
        <v>265</v>
      </c>
      <c r="AP34" s="413"/>
      <c r="AQ34" s="413"/>
      <c r="AR34" s="413"/>
      <c r="AS34" s="413"/>
      <c r="AT34" s="413"/>
      <c r="AU34" s="413"/>
      <c r="AV34" s="413"/>
      <c r="AW34" s="413"/>
      <c r="AY34" s="544">
        <f>Abilità!L185</f>
        <v>0</v>
      </c>
      <c r="AZ34" s="545"/>
    </row>
    <row r="35" spans="2:52" ht="15" customHeight="1" x14ac:dyDescent="0.35">
      <c r="B35" s="413" t="s">
        <v>370</v>
      </c>
      <c r="C35" s="413"/>
      <c r="D35" s="413"/>
      <c r="E35" s="413"/>
      <c r="F35" s="413"/>
      <c r="G35" s="413"/>
      <c r="H35" s="413"/>
      <c r="I35" s="413"/>
      <c r="J35" s="413"/>
      <c r="L35" s="544">
        <f>Abilità!L43</f>
        <v>0</v>
      </c>
      <c r="M35" s="545"/>
      <c r="O35" s="413" t="s">
        <v>187</v>
      </c>
      <c r="P35" s="413"/>
      <c r="Q35" s="413"/>
      <c r="R35" s="413"/>
      <c r="S35" s="413"/>
      <c r="T35" s="413"/>
      <c r="U35" s="413"/>
      <c r="V35" s="413"/>
      <c r="W35" s="413"/>
      <c r="Y35" s="544">
        <f>Abilità!L97</f>
        <v>0</v>
      </c>
      <c r="Z35" s="545"/>
      <c r="AA35" s="167"/>
      <c r="AB35" s="413" t="s">
        <v>130</v>
      </c>
      <c r="AC35" s="413"/>
      <c r="AD35" s="413"/>
      <c r="AE35" s="413"/>
      <c r="AF35" s="413"/>
      <c r="AG35" s="413"/>
      <c r="AH35" s="413"/>
      <c r="AI35" s="413"/>
      <c r="AJ35" s="413"/>
      <c r="AL35" s="544">
        <f>Abilità!L144</f>
        <v>0</v>
      </c>
      <c r="AM35" s="545"/>
      <c r="AN35" s="167"/>
      <c r="AO35" s="543" t="s">
        <v>159</v>
      </c>
      <c r="AP35" s="543"/>
      <c r="AQ35" s="543"/>
      <c r="AR35" s="543"/>
      <c r="AS35" s="543"/>
      <c r="AT35" s="543"/>
      <c r="AU35" s="543"/>
      <c r="AV35" s="543"/>
      <c r="AW35" s="543"/>
      <c r="AY35" s="168"/>
      <c r="AZ35" s="168"/>
    </row>
    <row r="36" spans="2:52" ht="15" customHeight="1" x14ac:dyDescent="0.35">
      <c r="B36" s="546" t="s">
        <v>64</v>
      </c>
      <c r="C36" s="546"/>
      <c r="D36" s="546"/>
      <c r="E36" s="546"/>
      <c r="F36" s="546"/>
      <c r="G36" s="546"/>
      <c r="H36" s="546"/>
      <c r="I36" s="546"/>
      <c r="J36" s="546"/>
      <c r="L36" s="168"/>
      <c r="M36" s="168"/>
      <c r="O36" s="413" t="s">
        <v>90</v>
      </c>
      <c r="P36" s="413"/>
      <c r="Q36" s="413"/>
      <c r="R36" s="413"/>
      <c r="S36" s="413"/>
      <c r="T36" s="413"/>
      <c r="U36" s="413"/>
      <c r="V36" s="413"/>
      <c r="W36" s="413"/>
      <c r="Y36" s="544">
        <f>Abilità!L98</f>
        <v>0</v>
      </c>
      <c r="Z36" s="545"/>
      <c r="AA36" s="167"/>
      <c r="AB36" s="413" t="s">
        <v>132</v>
      </c>
      <c r="AC36" s="413"/>
      <c r="AD36" s="413"/>
      <c r="AE36" s="413"/>
      <c r="AF36" s="413"/>
      <c r="AG36" s="413"/>
      <c r="AH36" s="413"/>
      <c r="AI36" s="413"/>
      <c r="AJ36" s="413"/>
      <c r="AL36" s="544">
        <f>Abilità!L145</f>
        <v>0</v>
      </c>
      <c r="AM36" s="545"/>
      <c r="AN36" s="167"/>
      <c r="AO36" s="413" t="s">
        <v>160</v>
      </c>
      <c r="AP36" s="413"/>
      <c r="AQ36" s="413"/>
      <c r="AR36" s="413"/>
      <c r="AS36" s="413"/>
      <c r="AT36" s="413"/>
      <c r="AU36" s="413"/>
      <c r="AV36" s="413"/>
      <c r="AW36" s="413"/>
      <c r="AY36" s="544">
        <f>Abilità!L188</f>
        <v>0</v>
      </c>
      <c r="AZ36" s="545"/>
    </row>
    <row r="37" spans="2:52" ht="15" customHeight="1" x14ac:dyDescent="0.35">
      <c r="B37" s="413" t="s">
        <v>68</v>
      </c>
      <c r="C37" s="413"/>
      <c r="D37" s="413"/>
      <c r="E37" s="413"/>
      <c r="F37" s="413"/>
      <c r="G37" s="413"/>
      <c r="H37" s="413"/>
      <c r="I37" s="413"/>
      <c r="J37" s="413"/>
      <c r="L37" s="544">
        <f>Abilità!L46</f>
        <v>0</v>
      </c>
      <c r="M37" s="545"/>
      <c r="O37" s="413" t="s">
        <v>91</v>
      </c>
      <c r="P37" s="413"/>
      <c r="Q37" s="413"/>
      <c r="R37" s="413"/>
      <c r="S37" s="413"/>
      <c r="T37" s="413"/>
      <c r="U37" s="413"/>
      <c r="V37" s="413"/>
      <c r="W37" s="413"/>
      <c r="Y37" s="544">
        <f>Abilità!L99</f>
        <v>0</v>
      </c>
      <c r="Z37" s="545"/>
      <c r="AA37" s="167"/>
      <c r="AB37" s="413" t="s">
        <v>125</v>
      </c>
      <c r="AC37" s="413"/>
      <c r="AD37" s="413"/>
      <c r="AE37" s="413"/>
      <c r="AF37" s="413"/>
      <c r="AG37" s="413"/>
      <c r="AH37" s="413"/>
      <c r="AI37" s="413"/>
      <c r="AJ37" s="413"/>
      <c r="AL37" s="544">
        <f>Abilità!L146</f>
        <v>0</v>
      </c>
      <c r="AM37" s="545"/>
      <c r="AN37" s="167"/>
      <c r="AO37" s="413" t="s">
        <v>423</v>
      </c>
      <c r="AP37" s="413"/>
      <c r="AQ37" s="413"/>
      <c r="AR37" s="413"/>
      <c r="AS37" s="413"/>
      <c r="AT37" s="413"/>
      <c r="AU37" s="413"/>
      <c r="AV37" s="413"/>
      <c r="AW37" s="413"/>
      <c r="AY37" s="544">
        <f>Abilità!L189</f>
        <v>0</v>
      </c>
      <c r="AZ37" s="545"/>
    </row>
    <row r="38" spans="2:52" ht="15" customHeight="1" x14ac:dyDescent="0.35">
      <c r="B38" s="413" t="s">
        <v>65</v>
      </c>
      <c r="C38" s="413"/>
      <c r="D38" s="413"/>
      <c r="E38" s="413"/>
      <c r="F38" s="413"/>
      <c r="G38" s="413"/>
      <c r="H38" s="413"/>
      <c r="I38" s="413"/>
      <c r="J38" s="413"/>
      <c r="L38" s="544">
        <f>Abilità!L47</f>
        <v>0</v>
      </c>
      <c r="M38" s="545"/>
      <c r="O38" s="413" t="s">
        <v>92</v>
      </c>
      <c r="P38" s="413"/>
      <c r="Q38" s="413"/>
      <c r="R38" s="413"/>
      <c r="S38" s="413"/>
      <c r="T38" s="413"/>
      <c r="U38" s="413"/>
      <c r="V38" s="413"/>
      <c r="W38" s="413"/>
      <c r="Y38" s="544">
        <f>Abilità!L100</f>
        <v>0</v>
      </c>
      <c r="Z38" s="545"/>
      <c r="AA38" s="167"/>
      <c r="AB38" s="413" t="s">
        <v>126</v>
      </c>
      <c r="AC38" s="413"/>
      <c r="AD38" s="413"/>
      <c r="AE38" s="413"/>
      <c r="AF38" s="413"/>
      <c r="AG38" s="413"/>
      <c r="AH38" s="413"/>
      <c r="AI38" s="413"/>
      <c r="AJ38" s="413"/>
      <c r="AL38" s="544">
        <f>Abilità!L147</f>
        <v>0</v>
      </c>
      <c r="AM38" s="545"/>
      <c r="AN38" s="167"/>
      <c r="AO38" s="413" t="s">
        <v>161</v>
      </c>
      <c r="AP38" s="413"/>
      <c r="AQ38" s="413"/>
      <c r="AR38" s="413"/>
      <c r="AS38" s="413"/>
      <c r="AT38" s="413"/>
      <c r="AU38" s="413"/>
      <c r="AV38" s="413"/>
      <c r="AW38" s="413"/>
      <c r="AY38" s="544">
        <f>Abilità!L190</f>
        <v>0</v>
      </c>
      <c r="AZ38" s="545"/>
    </row>
    <row r="39" spans="2:52" ht="15" customHeight="1" x14ac:dyDescent="0.35">
      <c r="B39" s="413" t="s">
        <v>66</v>
      </c>
      <c r="C39" s="413"/>
      <c r="D39" s="413"/>
      <c r="E39" s="413"/>
      <c r="F39" s="413"/>
      <c r="G39" s="413"/>
      <c r="H39" s="413"/>
      <c r="I39" s="413"/>
      <c r="J39" s="413"/>
      <c r="L39" s="544">
        <f>Abilità!L48</f>
        <v>0</v>
      </c>
      <c r="M39" s="545"/>
      <c r="O39" s="413" t="s">
        <v>554</v>
      </c>
      <c r="P39" s="413"/>
      <c r="Q39" s="413"/>
      <c r="R39" s="413"/>
      <c r="S39" s="413"/>
      <c r="T39" s="413"/>
      <c r="U39" s="413"/>
      <c r="V39" s="413"/>
      <c r="W39" s="413"/>
      <c r="Y39" s="544">
        <f>Abilità!L101</f>
        <v>0</v>
      </c>
      <c r="Z39" s="545"/>
      <c r="AA39" s="167"/>
      <c r="AB39" s="413" t="s">
        <v>127</v>
      </c>
      <c r="AC39" s="413"/>
      <c r="AD39" s="413"/>
      <c r="AE39" s="413"/>
      <c r="AF39" s="413"/>
      <c r="AG39" s="413"/>
      <c r="AH39" s="413"/>
      <c r="AI39" s="413"/>
      <c r="AJ39" s="413"/>
      <c r="AL39" s="544">
        <f>Abilità!L148</f>
        <v>0</v>
      </c>
      <c r="AM39" s="545"/>
      <c r="AN39" s="167"/>
      <c r="AO39" s="413" t="s">
        <v>162</v>
      </c>
      <c r="AP39" s="413"/>
      <c r="AQ39" s="413"/>
      <c r="AR39" s="413"/>
      <c r="AS39" s="413"/>
      <c r="AT39" s="413"/>
      <c r="AU39" s="413"/>
      <c r="AV39" s="413"/>
      <c r="AW39" s="413"/>
      <c r="AY39" s="544">
        <f>Abilità!L191</f>
        <v>0</v>
      </c>
      <c r="AZ39" s="545"/>
    </row>
    <row r="40" spans="2:52" ht="15" customHeight="1" x14ac:dyDescent="0.35">
      <c r="B40" s="413" t="s">
        <v>67</v>
      </c>
      <c r="C40" s="413"/>
      <c r="D40" s="413"/>
      <c r="E40" s="413"/>
      <c r="F40" s="413"/>
      <c r="G40" s="413"/>
      <c r="H40" s="413"/>
      <c r="I40" s="413"/>
      <c r="J40" s="413"/>
      <c r="L40" s="544">
        <f>Abilità!L49</f>
        <v>0</v>
      </c>
      <c r="M40" s="545"/>
      <c r="O40" s="413" t="s">
        <v>554</v>
      </c>
      <c r="P40" s="413"/>
      <c r="Q40" s="413"/>
      <c r="R40" s="413"/>
      <c r="S40" s="413"/>
      <c r="T40" s="413"/>
      <c r="U40" s="413"/>
      <c r="V40" s="413"/>
      <c r="W40" s="413"/>
      <c r="Y40" s="544">
        <f>Abilità!L102</f>
        <v>0</v>
      </c>
      <c r="Z40" s="545"/>
      <c r="AA40" s="167"/>
      <c r="AB40" s="413" t="s">
        <v>128</v>
      </c>
      <c r="AC40" s="413"/>
      <c r="AD40" s="413"/>
      <c r="AE40" s="413"/>
      <c r="AF40" s="413"/>
      <c r="AG40" s="413"/>
      <c r="AH40" s="413"/>
      <c r="AI40" s="413"/>
      <c r="AJ40" s="413"/>
      <c r="AL40" s="544">
        <f>Abilità!L149</f>
        <v>0</v>
      </c>
      <c r="AM40" s="545"/>
      <c r="AN40" s="167"/>
      <c r="AO40" s="413" t="s">
        <v>165</v>
      </c>
      <c r="AP40" s="413"/>
      <c r="AQ40" s="413"/>
      <c r="AR40" s="413"/>
      <c r="AS40" s="413"/>
      <c r="AT40" s="413"/>
      <c r="AU40" s="413"/>
      <c r="AV40" s="413"/>
      <c r="AW40" s="413"/>
      <c r="AY40" s="544">
        <f>Abilità!L192</f>
        <v>0</v>
      </c>
      <c r="AZ40" s="545"/>
    </row>
    <row r="41" spans="2:52" ht="15" customHeight="1" x14ac:dyDescent="0.35">
      <c r="B41" s="543" t="s">
        <v>69</v>
      </c>
      <c r="C41" s="543"/>
      <c r="D41" s="543"/>
      <c r="E41" s="543"/>
      <c r="F41" s="543"/>
      <c r="G41" s="543"/>
      <c r="H41" s="543"/>
      <c r="I41" s="543"/>
      <c r="J41" s="543"/>
      <c r="L41" s="168"/>
      <c r="M41" s="168"/>
      <c r="O41" s="413" t="s">
        <v>554</v>
      </c>
      <c r="P41" s="413"/>
      <c r="Q41" s="413"/>
      <c r="R41" s="413"/>
      <c r="S41" s="413"/>
      <c r="T41" s="413"/>
      <c r="U41" s="413"/>
      <c r="V41" s="413"/>
      <c r="W41" s="413"/>
      <c r="Y41" s="544">
        <f>Abilità!L103</f>
        <v>0</v>
      </c>
      <c r="Z41" s="545"/>
      <c r="AA41" s="167"/>
      <c r="AB41" s="413" t="s">
        <v>133</v>
      </c>
      <c r="AC41" s="413"/>
      <c r="AD41" s="413"/>
      <c r="AE41" s="413"/>
      <c r="AF41" s="413"/>
      <c r="AG41" s="413"/>
      <c r="AH41" s="413"/>
      <c r="AI41" s="413"/>
      <c r="AJ41" s="413"/>
      <c r="AL41" s="544">
        <f>Abilità!L150</f>
        <v>0</v>
      </c>
      <c r="AM41" s="545"/>
      <c r="AN41" s="167"/>
      <c r="AO41" s="413" t="s">
        <v>163</v>
      </c>
      <c r="AP41" s="413"/>
      <c r="AQ41" s="413"/>
      <c r="AR41" s="413"/>
      <c r="AS41" s="413"/>
      <c r="AT41" s="413"/>
      <c r="AU41" s="413"/>
      <c r="AV41" s="413"/>
      <c r="AW41" s="413"/>
      <c r="AY41" s="544">
        <f>Abilità!L193</f>
        <v>0</v>
      </c>
      <c r="AZ41" s="545"/>
    </row>
    <row r="42" spans="2:52" ht="15" customHeight="1" x14ac:dyDescent="0.35">
      <c r="B42" s="413" t="s">
        <v>70</v>
      </c>
      <c r="C42" s="413"/>
      <c r="D42" s="413"/>
      <c r="E42" s="413"/>
      <c r="F42" s="413"/>
      <c r="G42" s="413"/>
      <c r="H42" s="413"/>
      <c r="I42" s="413"/>
      <c r="J42" s="413"/>
      <c r="L42" s="544">
        <f>Abilità!L52</f>
        <v>0</v>
      </c>
      <c r="M42" s="545"/>
      <c r="O42" s="413" t="s">
        <v>422</v>
      </c>
      <c r="P42" s="413"/>
      <c r="Q42" s="413"/>
      <c r="R42" s="413"/>
      <c r="S42" s="413"/>
      <c r="T42" s="413"/>
      <c r="U42" s="413"/>
      <c r="V42" s="413"/>
      <c r="W42" s="413"/>
      <c r="Y42" s="544">
        <f>Abilità!L104</f>
        <v>0</v>
      </c>
      <c r="Z42" s="545"/>
      <c r="AA42" s="167"/>
      <c r="AB42" s="413" t="s">
        <v>123</v>
      </c>
      <c r="AC42" s="413"/>
      <c r="AD42" s="413"/>
      <c r="AE42" s="413"/>
      <c r="AF42" s="413"/>
      <c r="AG42" s="413"/>
      <c r="AH42" s="413"/>
      <c r="AI42" s="413"/>
      <c r="AJ42" s="413"/>
      <c r="AL42" s="544">
        <f>Abilità!L151</f>
        <v>0</v>
      </c>
      <c r="AM42" s="545"/>
      <c r="AN42" s="167"/>
      <c r="AO42" s="413" t="s">
        <v>167</v>
      </c>
      <c r="AP42" s="413"/>
      <c r="AQ42" s="413"/>
      <c r="AR42" s="413"/>
      <c r="AS42" s="413"/>
      <c r="AT42" s="413"/>
      <c r="AU42" s="413"/>
      <c r="AV42" s="413"/>
      <c r="AW42" s="413"/>
      <c r="AY42" s="544">
        <f>Abilità!L194</f>
        <v>0</v>
      </c>
      <c r="AZ42" s="545"/>
    </row>
    <row r="43" spans="2:52" ht="15" customHeight="1" x14ac:dyDescent="0.35">
      <c r="B43" s="413" t="s">
        <v>71</v>
      </c>
      <c r="C43" s="413"/>
      <c r="D43" s="413"/>
      <c r="E43" s="413"/>
      <c r="F43" s="413"/>
      <c r="G43" s="413"/>
      <c r="H43" s="413"/>
      <c r="I43" s="413"/>
      <c r="J43" s="413"/>
      <c r="L43" s="544">
        <f>Abilità!L53</f>
        <v>0</v>
      </c>
      <c r="M43" s="545"/>
      <c r="O43" s="413" t="s">
        <v>228</v>
      </c>
      <c r="P43" s="413"/>
      <c r="Q43" s="413"/>
      <c r="R43" s="413"/>
      <c r="S43" s="413"/>
      <c r="T43" s="413"/>
      <c r="U43" s="413"/>
      <c r="V43" s="413"/>
      <c r="W43" s="413"/>
      <c r="Y43" s="544">
        <f>Abilità!L105</f>
        <v>0</v>
      </c>
      <c r="Z43" s="545"/>
      <c r="AA43" s="167"/>
      <c r="AB43" s="413" t="s">
        <v>124</v>
      </c>
      <c r="AC43" s="413"/>
      <c r="AD43" s="413"/>
      <c r="AE43" s="413"/>
      <c r="AF43" s="413"/>
      <c r="AG43" s="413"/>
      <c r="AH43" s="413"/>
      <c r="AI43" s="413"/>
      <c r="AJ43" s="413"/>
      <c r="AL43" s="544">
        <f>Abilità!L152</f>
        <v>0</v>
      </c>
      <c r="AM43" s="545"/>
      <c r="AN43" s="167"/>
      <c r="AO43" s="413" t="s">
        <v>230</v>
      </c>
      <c r="AP43" s="413"/>
      <c r="AQ43" s="413"/>
      <c r="AR43" s="413"/>
      <c r="AS43" s="413"/>
      <c r="AT43" s="413"/>
      <c r="AU43" s="413"/>
      <c r="AV43" s="413"/>
      <c r="AW43" s="413"/>
      <c r="AY43" s="544">
        <f>Abilità!L195</f>
        <v>0</v>
      </c>
      <c r="AZ43" s="545"/>
    </row>
    <row r="44" spans="2:52" ht="15" customHeight="1" x14ac:dyDescent="0.35">
      <c r="B44" s="546" t="s">
        <v>72</v>
      </c>
      <c r="C44" s="546"/>
      <c r="D44" s="546"/>
      <c r="E44" s="546"/>
      <c r="F44" s="546"/>
      <c r="G44" s="546"/>
      <c r="H44" s="546"/>
      <c r="I44" s="546"/>
      <c r="J44" s="546"/>
      <c r="L44" s="168"/>
      <c r="M44" s="168"/>
      <c r="O44" s="161" t="s">
        <v>228</v>
      </c>
      <c r="P44" s="161"/>
      <c r="Q44" s="161"/>
      <c r="R44" s="161"/>
      <c r="S44" s="161"/>
      <c r="T44" s="161"/>
      <c r="U44" s="161"/>
      <c r="V44" s="161"/>
      <c r="W44" s="161"/>
      <c r="Y44" s="544">
        <f>Abilità!L106</f>
        <v>0</v>
      </c>
      <c r="Z44" s="545"/>
      <c r="AA44" s="167"/>
      <c r="AO44" s="413" t="s">
        <v>230</v>
      </c>
      <c r="AP44" s="413"/>
      <c r="AQ44" s="413"/>
      <c r="AR44" s="413"/>
      <c r="AS44" s="413"/>
      <c r="AT44" s="413"/>
      <c r="AU44" s="413"/>
      <c r="AV44" s="413"/>
      <c r="AW44" s="413"/>
      <c r="AY44" s="544">
        <f>Abilità!L196</f>
        <v>0</v>
      </c>
      <c r="AZ44" s="545"/>
    </row>
    <row r="45" spans="2:52" ht="15" customHeight="1" x14ac:dyDescent="0.35">
      <c r="B45" s="413" t="s">
        <v>76</v>
      </c>
      <c r="C45" s="413"/>
      <c r="D45" s="413"/>
      <c r="E45" s="413"/>
      <c r="F45" s="413"/>
      <c r="G45" s="413"/>
      <c r="H45" s="413"/>
      <c r="I45" s="413"/>
      <c r="J45" s="413"/>
      <c r="L45" s="544">
        <f>Abilità!L56</f>
        <v>0</v>
      </c>
      <c r="M45" s="545"/>
      <c r="O45" s="161" t="s">
        <v>228</v>
      </c>
      <c r="P45" s="161"/>
      <c r="Q45" s="161"/>
      <c r="R45" s="161"/>
      <c r="S45" s="161"/>
      <c r="T45" s="161"/>
      <c r="U45" s="161"/>
      <c r="V45" s="161"/>
      <c r="W45" s="161"/>
      <c r="Y45" s="544">
        <f>Abilità!L107</f>
        <v>0</v>
      </c>
      <c r="Z45" s="545"/>
      <c r="AA45" s="167"/>
      <c r="AO45" s="413" t="s">
        <v>230</v>
      </c>
      <c r="AP45" s="413"/>
      <c r="AQ45" s="413"/>
      <c r="AR45" s="413"/>
      <c r="AS45" s="413"/>
      <c r="AT45" s="413"/>
      <c r="AU45" s="413"/>
      <c r="AV45" s="413"/>
      <c r="AW45" s="413"/>
      <c r="AY45" s="544">
        <f>Abilità!L197</f>
        <v>0</v>
      </c>
      <c r="AZ45" s="545"/>
    </row>
    <row r="46" spans="2:52" ht="15" customHeight="1" x14ac:dyDescent="0.35">
      <c r="B46" s="413" t="s">
        <v>75</v>
      </c>
      <c r="C46" s="413"/>
      <c r="D46" s="413"/>
      <c r="E46" s="413"/>
      <c r="F46" s="413"/>
      <c r="G46" s="413"/>
      <c r="H46" s="413"/>
      <c r="I46" s="413"/>
      <c r="J46" s="413"/>
      <c r="L46" s="544">
        <f>Abilità!L57</f>
        <v>0</v>
      </c>
      <c r="M46" s="545"/>
      <c r="O46" s="429" t="s">
        <v>93</v>
      </c>
      <c r="P46" s="430"/>
      <c r="Q46" s="430"/>
      <c r="R46" s="430"/>
      <c r="S46" s="430"/>
      <c r="T46" s="430"/>
      <c r="U46" s="430"/>
      <c r="V46" s="430"/>
      <c r="W46" s="431"/>
      <c r="Y46" s="544">
        <f>Abilità!L108</f>
        <v>0</v>
      </c>
      <c r="Z46" s="545"/>
      <c r="AA46" s="167"/>
      <c r="AO46" s="413" t="s">
        <v>166</v>
      </c>
      <c r="AP46" s="413"/>
      <c r="AQ46" s="413"/>
      <c r="AR46" s="413"/>
      <c r="AS46" s="413"/>
      <c r="AT46" s="413"/>
      <c r="AU46" s="413"/>
      <c r="AV46" s="413"/>
      <c r="AW46" s="413"/>
      <c r="AY46" s="544">
        <f>Abilità!L198</f>
        <v>0</v>
      </c>
      <c r="AZ46" s="545"/>
    </row>
    <row r="47" spans="2:52" ht="15" customHeight="1" x14ac:dyDescent="0.35">
      <c r="B47" s="413" t="s">
        <v>77</v>
      </c>
      <c r="C47" s="413"/>
      <c r="D47" s="413"/>
      <c r="E47" s="413"/>
      <c r="F47" s="413"/>
      <c r="G47" s="413"/>
      <c r="H47" s="413"/>
      <c r="I47" s="413"/>
      <c r="J47" s="413"/>
      <c r="L47" s="544">
        <f>Abilità!L58</f>
        <v>0</v>
      </c>
      <c r="M47" s="545"/>
      <c r="O47" s="429" t="s">
        <v>95</v>
      </c>
      <c r="P47" s="430"/>
      <c r="Q47" s="430"/>
      <c r="R47" s="430"/>
      <c r="S47" s="430"/>
      <c r="T47" s="430"/>
      <c r="U47" s="430"/>
      <c r="V47" s="430"/>
      <c r="W47" s="431"/>
      <c r="Y47" s="544">
        <f>Abilità!L109</f>
        <v>0</v>
      </c>
      <c r="Z47" s="545"/>
      <c r="AA47" s="167"/>
      <c r="AO47" s="413" t="s">
        <v>164</v>
      </c>
      <c r="AP47" s="413"/>
      <c r="AQ47" s="413"/>
      <c r="AR47" s="413"/>
      <c r="AS47" s="413"/>
      <c r="AT47" s="413"/>
      <c r="AU47" s="413"/>
      <c r="AV47" s="413"/>
      <c r="AW47" s="413"/>
      <c r="AY47" s="544">
        <f>Abilità!L199</f>
        <v>0</v>
      </c>
      <c r="AZ47" s="545"/>
    </row>
    <row r="48" spans="2:52" ht="15" customHeight="1" x14ac:dyDescent="0.35">
      <c r="B48" s="413" t="s">
        <v>74</v>
      </c>
      <c r="C48" s="413"/>
      <c r="D48" s="413"/>
      <c r="E48" s="413"/>
      <c r="F48" s="413"/>
      <c r="G48" s="413"/>
      <c r="H48" s="413"/>
      <c r="I48" s="413"/>
      <c r="J48" s="413"/>
      <c r="L48" s="544">
        <f>Abilità!L59</f>
        <v>0</v>
      </c>
      <c r="M48" s="545"/>
      <c r="AO48" s="413" t="s">
        <v>186</v>
      </c>
      <c r="AP48" s="413"/>
      <c r="AQ48" s="413"/>
      <c r="AR48" s="413"/>
      <c r="AS48" s="413"/>
      <c r="AT48" s="413"/>
      <c r="AU48" s="413"/>
      <c r="AV48" s="413"/>
      <c r="AW48" s="413"/>
      <c r="AY48" s="544">
        <f>Abilità!L200</f>
        <v>0</v>
      </c>
      <c r="AZ48" s="545"/>
    </row>
    <row r="49" spans="2:56" ht="15" customHeight="1" x14ac:dyDescent="0.35">
      <c r="B49" s="413" t="s">
        <v>73</v>
      </c>
      <c r="C49" s="413"/>
      <c r="D49" s="413"/>
      <c r="E49" s="413"/>
      <c r="F49" s="413"/>
      <c r="G49" s="413"/>
      <c r="H49" s="413"/>
      <c r="I49" s="413"/>
      <c r="J49" s="413"/>
      <c r="L49" s="544">
        <f>Abilità!L60</f>
        <v>0</v>
      </c>
      <c r="M49" s="545"/>
      <c r="AO49" s="6"/>
      <c r="AP49" s="6"/>
      <c r="AQ49" s="6"/>
      <c r="AR49" s="6"/>
      <c r="AS49" s="6"/>
      <c r="AT49" s="6"/>
      <c r="AU49" s="6"/>
      <c r="AV49" s="6"/>
      <c r="AW49" s="6"/>
      <c r="AY49" s="169"/>
      <c r="AZ49" s="170"/>
    </row>
    <row r="50" spans="2:56" ht="15" customHeight="1" x14ac:dyDescent="0.35">
      <c r="B50" s="413" t="s">
        <v>79</v>
      </c>
      <c r="C50" s="413"/>
      <c r="D50" s="413"/>
      <c r="E50" s="413"/>
      <c r="F50" s="413"/>
      <c r="G50" s="413"/>
      <c r="H50" s="413"/>
      <c r="I50" s="413"/>
      <c r="J50" s="413"/>
      <c r="L50" s="544">
        <f>Abilità!L61</f>
        <v>0</v>
      </c>
      <c r="M50" s="545"/>
      <c r="AO50" s="543" t="s">
        <v>168</v>
      </c>
      <c r="AP50" s="543"/>
      <c r="AQ50" s="543"/>
      <c r="AR50" s="543"/>
      <c r="AS50" s="543"/>
      <c r="AT50" s="543"/>
      <c r="AU50" s="543"/>
      <c r="AV50" s="543"/>
      <c r="AW50" s="543"/>
      <c r="AY50" s="169"/>
      <c r="AZ50" s="170"/>
    </row>
    <row r="51" spans="2:56" ht="15" customHeight="1" x14ac:dyDescent="0.35">
      <c r="B51" s="413" t="s">
        <v>81</v>
      </c>
      <c r="C51" s="413"/>
      <c r="D51" s="413"/>
      <c r="E51" s="413"/>
      <c r="F51" s="413"/>
      <c r="G51" s="413"/>
      <c r="H51" s="413"/>
      <c r="I51" s="413"/>
      <c r="J51" s="413"/>
      <c r="L51" s="544">
        <f>Abilità!L62</f>
        <v>0</v>
      </c>
      <c r="M51" s="545"/>
      <c r="AO51" s="413" t="s">
        <v>170</v>
      </c>
      <c r="AP51" s="413"/>
      <c r="AQ51" s="413"/>
      <c r="AR51" s="413"/>
      <c r="AS51" s="413"/>
      <c r="AT51" s="413"/>
      <c r="AU51" s="413"/>
      <c r="AV51" s="413"/>
      <c r="AW51" s="413"/>
      <c r="AY51" s="544">
        <f>Abilità!L203</f>
        <v>0</v>
      </c>
      <c r="AZ51" s="545"/>
    </row>
    <row r="52" spans="2:56" ht="15" customHeight="1" x14ac:dyDescent="0.35">
      <c r="B52" s="413" t="s">
        <v>78</v>
      </c>
      <c r="C52" s="413"/>
      <c r="D52" s="413"/>
      <c r="E52" s="413"/>
      <c r="F52" s="413"/>
      <c r="G52" s="413"/>
      <c r="H52" s="413"/>
      <c r="I52" s="413"/>
      <c r="J52" s="413"/>
      <c r="L52" s="544">
        <f>Abilità!L63</f>
        <v>0</v>
      </c>
      <c r="M52" s="545"/>
      <c r="AO52" s="413" t="s">
        <v>251</v>
      </c>
      <c r="AP52" s="413"/>
      <c r="AQ52" s="413"/>
      <c r="AR52" s="413"/>
      <c r="AS52" s="413"/>
      <c r="AT52" s="413"/>
      <c r="AU52" s="413"/>
      <c r="AV52" s="413"/>
      <c r="AW52" s="413"/>
      <c r="AY52" s="544">
        <f>Abilità!L204</f>
        <v>0</v>
      </c>
      <c r="AZ52" s="545"/>
    </row>
    <row r="53" spans="2:56" ht="15" customHeight="1" x14ac:dyDescent="0.35">
      <c r="B53" s="413" t="s">
        <v>80</v>
      </c>
      <c r="C53" s="413"/>
      <c r="D53" s="413"/>
      <c r="E53" s="413"/>
      <c r="F53" s="413"/>
      <c r="G53" s="413"/>
      <c r="H53" s="413"/>
      <c r="I53" s="413"/>
      <c r="J53" s="413"/>
      <c r="L53" s="544">
        <f>Abilità!L64</f>
        <v>0</v>
      </c>
      <c r="M53" s="545"/>
      <c r="AO53" s="413" t="s">
        <v>171</v>
      </c>
      <c r="AP53" s="413"/>
      <c r="AQ53" s="413"/>
      <c r="AR53" s="413"/>
      <c r="AS53" s="413"/>
      <c r="AT53" s="413"/>
      <c r="AU53" s="413"/>
      <c r="AV53" s="413"/>
      <c r="AW53" s="413"/>
      <c r="AY53" s="544">
        <f>Abilità!L205</f>
        <v>0</v>
      </c>
      <c r="AZ53" s="545"/>
    </row>
    <row r="54" spans="2:56" ht="15" customHeight="1" x14ac:dyDescent="0.35">
      <c r="AO54" s="413" t="s">
        <v>169</v>
      </c>
      <c r="AP54" s="413"/>
      <c r="AQ54" s="413"/>
      <c r="AR54" s="413"/>
      <c r="AS54" s="413"/>
      <c r="AT54" s="413"/>
      <c r="AU54" s="413"/>
      <c r="AV54" s="413"/>
      <c r="AW54" s="413"/>
      <c r="AY54" s="544">
        <f>Abilità!L206</f>
        <v>0</v>
      </c>
      <c r="AZ54" s="545"/>
    </row>
    <row r="55" spans="2:56" ht="15" customHeight="1" x14ac:dyDescent="0.35">
      <c r="AO55" s="6"/>
      <c r="AP55" s="6"/>
      <c r="AQ55" s="6"/>
      <c r="AR55" s="6"/>
      <c r="AS55" s="6"/>
      <c r="AT55" s="6"/>
      <c r="AU55" s="6"/>
      <c r="AV55" s="6"/>
      <c r="AW55" s="6"/>
      <c r="AY55" s="169"/>
      <c r="AZ55" s="170"/>
    </row>
    <row r="56" spans="2:56" ht="15" customHeight="1" x14ac:dyDescent="0.35">
      <c r="AO56" s="543" t="s">
        <v>383</v>
      </c>
      <c r="AP56" s="543"/>
      <c r="AQ56" s="543"/>
      <c r="AR56" s="543"/>
      <c r="AS56" s="543"/>
      <c r="AT56" s="543"/>
      <c r="AU56" s="543"/>
      <c r="AV56" s="543"/>
      <c r="AW56" s="543"/>
      <c r="AY56" s="168"/>
      <c r="AZ56" s="168"/>
    </row>
    <row r="57" spans="2:56" ht="15" customHeight="1" x14ac:dyDescent="0.35">
      <c r="AO57" s="413" t="s">
        <v>384</v>
      </c>
      <c r="AP57" s="413"/>
      <c r="AQ57" s="413"/>
      <c r="AR57" s="413"/>
      <c r="AS57" s="413"/>
      <c r="AT57" s="413"/>
      <c r="AU57" s="413"/>
      <c r="AV57" s="413"/>
      <c r="AW57" s="413"/>
      <c r="AY57" s="544">
        <f>Abilità!L209</f>
        <v>0</v>
      </c>
      <c r="AZ57" s="545"/>
    </row>
    <row r="58" spans="2:56" ht="15" customHeight="1" x14ac:dyDescent="0.35">
      <c r="AO58" s="413" t="s">
        <v>385</v>
      </c>
      <c r="AP58" s="413"/>
      <c r="AQ58" s="413"/>
      <c r="AR58" s="413"/>
      <c r="AS58" s="413"/>
      <c r="AT58" s="413"/>
      <c r="AU58" s="413"/>
      <c r="AV58" s="413"/>
      <c r="AW58" s="413"/>
      <c r="AY58" s="544">
        <f>Abilità!L210</f>
        <v>0</v>
      </c>
      <c r="AZ58" s="545"/>
    </row>
    <row r="59" spans="2:56" ht="7.5" customHeight="1" x14ac:dyDescent="0.35"/>
    <row r="61" spans="2:56" ht="15" customHeight="1" x14ac:dyDescent="0.35">
      <c r="B61" s="238" t="s">
        <v>209</v>
      </c>
      <c r="C61" s="238"/>
      <c r="D61" s="238"/>
      <c r="E61" s="238"/>
      <c r="F61" s="238"/>
      <c r="G61" s="238"/>
      <c r="H61" s="238"/>
      <c r="I61" s="238"/>
      <c r="J61" s="238"/>
      <c r="K61" s="238"/>
      <c r="L61" s="238"/>
      <c r="M61" s="238"/>
      <c r="N61" s="238"/>
      <c r="O61" s="238"/>
      <c r="P61" s="238"/>
      <c r="Q61" s="238"/>
      <c r="R61" s="238"/>
      <c r="S61" s="238"/>
      <c r="T61" s="5"/>
      <c r="U61" s="5"/>
      <c r="V61" s="238" t="s">
        <v>211</v>
      </c>
      <c r="W61" s="238"/>
      <c r="X61" s="238"/>
      <c r="Y61" s="238"/>
      <c r="Z61" s="238"/>
      <c r="AA61" s="238"/>
      <c r="AB61" s="238"/>
      <c r="AC61" s="238"/>
      <c r="AD61" s="238"/>
      <c r="AE61" s="43"/>
      <c r="AF61" s="238" t="s">
        <v>302</v>
      </c>
      <c r="AG61" s="238"/>
      <c r="AH61" s="238"/>
      <c r="AI61" s="238"/>
      <c r="AJ61" s="238"/>
      <c r="AK61" s="238"/>
      <c r="AL61" s="238"/>
      <c r="AM61" s="238"/>
      <c r="AN61" s="238"/>
      <c r="AO61" s="238"/>
      <c r="AP61" s="238"/>
      <c r="AQ61" s="238"/>
      <c r="AR61" s="238"/>
      <c r="AS61" s="238"/>
      <c r="AT61" s="238"/>
      <c r="AU61" s="238"/>
      <c r="AV61" s="238"/>
      <c r="AW61" s="238"/>
      <c r="AX61" s="238"/>
      <c r="AY61" s="238"/>
      <c r="AZ61" s="238"/>
      <c r="BA61" s="43"/>
      <c r="BB61" s="43"/>
      <c r="BC61" s="43"/>
      <c r="BD61" s="43"/>
    </row>
    <row r="62" spans="2:56" ht="15" customHeight="1" x14ac:dyDescent="0.35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5"/>
      <c r="R62" s="5"/>
      <c r="S62" s="5"/>
      <c r="T62" s="5"/>
      <c r="U62" s="5"/>
      <c r="V62" s="5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</row>
    <row r="63" spans="2:56" ht="15" customHeight="1" x14ac:dyDescent="0.35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5"/>
      <c r="O63" s="5"/>
      <c r="P63" s="5"/>
      <c r="Q63" s="5"/>
      <c r="R63" s="5"/>
      <c r="S63" s="5"/>
      <c r="T63" s="5"/>
      <c r="U63" s="5"/>
      <c r="V63" s="19"/>
      <c r="W63" s="242" t="s">
        <v>212</v>
      </c>
      <c r="X63" s="242"/>
      <c r="Y63" s="242"/>
      <c r="Z63" s="242"/>
      <c r="AA63" s="242"/>
      <c r="AB63" s="242"/>
      <c r="AC63" s="242" t="s">
        <v>213</v>
      </c>
      <c r="AD63" s="242"/>
      <c r="AE63" s="22"/>
      <c r="AF63" s="22"/>
      <c r="AG63" s="22"/>
      <c r="AH63" s="22"/>
      <c r="AI63" s="95"/>
      <c r="AJ63" s="95"/>
      <c r="AK63" s="95"/>
      <c r="AL63" s="95"/>
      <c r="AM63" s="95"/>
      <c r="AN63" s="95"/>
      <c r="AO63" s="95"/>
      <c r="AP63" s="43"/>
      <c r="AQ63" s="43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</row>
    <row r="64" spans="2:56" ht="15" customHeight="1" x14ac:dyDescent="0.35">
      <c r="B64" s="163">
        <v>1</v>
      </c>
      <c r="C64" s="397" t="str">
        <f>IF(Abilità!C216="","",Abilità!C216)</f>
        <v/>
      </c>
      <c r="D64" s="398"/>
      <c r="E64" s="398"/>
      <c r="F64" s="398"/>
      <c r="G64" s="398"/>
      <c r="H64" s="398"/>
      <c r="I64" s="398"/>
      <c r="J64" s="398"/>
      <c r="K64" s="399"/>
      <c r="L64" s="44"/>
      <c r="M64" s="400" t="str">
        <f>IF(Abilità!M216="","",Abilità!M216)</f>
        <v/>
      </c>
      <c r="N64" s="400"/>
      <c r="O64" s="400"/>
      <c r="P64" s="400"/>
      <c r="Q64" s="400"/>
      <c r="R64" s="400"/>
      <c r="S64" s="400"/>
      <c r="T64" s="40"/>
      <c r="U64" s="40"/>
      <c r="V64" s="163">
        <v>1</v>
      </c>
      <c r="W64" s="397" t="str">
        <f>Abilità!W216</f>
        <v>Quenya</v>
      </c>
      <c r="X64" s="398"/>
      <c r="Y64" s="398"/>
      <c r="Z64" s="398"/>
      <c r="AA64" s="398"/>
      <c r="AB64" s="399"/>
      <c r="AC64" s="243">
        <f>Abilità!AC216</f>
        <v>2</v>
      </c>
      <c r="AD64" s="245"/>
      <c r="AE64" s="165"/>
      <c r="AF64" s="163">
        <v>1</v>
      </c>
      <c r="AG64" s="397" t="s">
        <v>305</v>
      </c>
      <c r="AH64" s="398"/>
      <c r="AI64" s="398"/>
      <c r="AJ64" s="398"/>
      <c r="AK64" s="398"/>
      <c r="AL64" s="398"/>
      <c r="AM64" s="399"/>
      <c r="AN64" s="397" t="str">
        <f>Abilità!AP216</f>
        <v>NO</v>
      </c>
      <c r="AO64" s="399"/>
      <c r="AP64" s="165"/>
      <c r="AQ64" s="163">
        <v>8</v>
      </c>
      <c r="AR64" s="397" t="s">
        <v>375</v>
      </c>
      <c r="AS64" s="398"/>
      <c r="AT64" s="398"/>
      <c r="AU64" s="398"/>
      <c r="AV64" s="398"/>
      <c r="AW64" s="398"/>
      <c r="AX64" s="399"/>
      <c r="AY64" s="397" t="str">
        <f>Abilità!BC216</f>
        <v>NO</v>
      </c>
      <c r="AZ64" s="399"/>
      <c r="BA64" s="165"/>
      <c r="BB64" s="165"/>
      <c r="BC64" s="165"/>
      <c r="BD64" s="165"/>
    </row>
    <row r="65" spans="2:56" ht="3.75" customHeight="1" x14ac:dyDescent="0.35">
      <c r="B65" s="16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163"/>
      <c r="N65" s="44"/>
      <c r="O65" s="44"/>
      <c r="P65" s="44"/>
      <c r="Q65" s="18"/>
      <c r="R65" s="18"/>
      <c r="S65" s="18"/>
      <c r="T65" s="18"/>
      <c r="U65" s="18"/>
      <c r="V65" s="163"/>
      <c r="W65" s="44"/>
      <c r="X65" s="44"/>
      <c r="Y65" s="44"/>
      <c r="Z65" s="18"/>
      <c r="AA65" s="18"/>
      <c r="AB65" s="18"/>
      <c r="AC65" s="18"/>
      <c r="AD65" s="18"/>
      <c r="AE65" s="44"/>
      <c r="AF65" s="163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163"/>
      <c r="AR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</row>
    <row r="66" spans="2:56" ht="15" customHeight="1" x14ac:dyDescent="0.35">
      <c r="B66" s="163">
        <v>2</v>
      </c>
      <c r="C66" s="397" t="str">
        <f>IF(Abilità!C218="","",Abilità!C218)</f>
        <v/>
      </c>
      <c r="D66" s="398"/>
      <c r="E66" s="398"/>
      <c r="F66" s="398"/>
      <c r="G66" s="398"/>
      <c r="H66" s="398"/>
      <c r="I66" s="398"/>
      <c r="J66" s="398"/>
      <c r="K66" s="399"/>
      <c r="L66" s="44"/>
      <c r="M66" s="400" t="str">
        <f>IF(Abilità!M218="","",Abilità!M218)</f>
        <v/>
      </c>
      <c r="N66" s="400"/>
      <c r="O66" s="400"/>
      <c r="P66" s="400"/>
      <c r="Q66" s="400"/>
      <c r="R66" s="400"/>
      <c r="S66" s="400"/>
      <c r="T66" s="40"/>
      <c r="U66" s="40"/>
      <c r="V66" s="163">
        <v>2</v>
      </c>
      <c r="W66" s="397" t="str">
        <f>IF(Abilità!W218="","",Abilità!W218)</f>
        <v/>
      </c>
      <c r="X66" s="398"/>
      <c r="Y66" s="398"/>
      <c r="Z66" s="398"/>
      <c r="AA66" s="398"/>
      <c r="AB66" s="399"/>
      <c r="AC66" s="243">
        <f>IF(Abilità!AC218="","",Abilità!AC218)</f>
        <v>0</v>
      </c>
      <c r="AD66" s="245"/>
      <c r="AE66" s="165"/>
      <c r="AF66" s="163">
        <v>2</v>
      </c>
      <c r="AG66" s="397" t="s">
        <v>306</v>
      </c>
      <c r="AH66" s="398"/>
      <c r="AI66" s="398"/>
      <c r="AJ66" s="398"/>
      <c r="AK66" s="398"/>
      <c r="AL66" s="398"/>
      <c r="AM66" s="399"/>
      <c r="AN66" s="397" t="str">
        <f>Abilità!AP218</f>
        <v>NO</v>
      </c>
      <c r="AO66" s="399"/>
      <c r="AP66" s="165"/>
      <c r="AQ66" s="163">
        <v>9</v>
      </c>
      <c r="AR66" s="397" t="s">
        <v>376</v>
      </c>
      <c r="AS66" s="398"/>
      <c r="AT66" s="398"/>
      <c r="AU66" s="398"/>
      <c r="AV66" s="398"/>
      <c r="AW66" s="398"/>
      <c r="AX66" s="399"/>
      <c r="AY66" s="397" t="str">
        <f>Abilità!BC218</f>
        <v>NO</v>
      </c>
      <c r="AZ66" s="399"/>
      <c r="BA66" s="165"/>
      <c r="BB66" s="165"/>
      <c r="BC66" s="165"/>
      <c r="BD66" s="165"/>
    </row>
    <row r="67" spans="2:56" ht="3.75" customHeight="1" x14ac:dyDescent="0.35">
      <c r="B67" s="16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163"/>
      <c r="N67" s="44"/>
      <c r="O67" s="44"/>
      <c r="P67" s="44"/>
      <c r="Q67" s="18"/>
      <c r="R67" s="18"/>
      <c r="S67" s="18"/>
      <c r="T67" s="18"/>
      <c r="U67" s="18"/>
      <c r="V67" s="163"/>
      <c r="W67" s="44"/>
      <c r="X67" s="44"/>
      <c r="Y67" s="44"/>
      <c r="Z67" s="18"/>
      <c r="AA67" s="18"/>
      <c r="AB67" s="18"/>
      <c r="AC67" s="18"/>
      <c r="AD67" s="18"/>
      <c r="AE67" s="44"/>
      <c r="AF67" s="163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163"/>
      <c r="AR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</row>
    <row r="68" spans="2:56" ht="15" customHeight="1" x14ac:dyDescent="0.35">
      <c r="B68" s="163">
        <v>3</v>
      </c>
      <c r="C68" s="397" t="str">
        <f>IF(Abilità!C220="","",Abilità!C220)</f>
        <v/>
      </c>
      <c r="D68" s="398"/>
      <c r="E68" s="398"/>
      <c r="F68" s="398"/>
      <c r="G68" s="398"/>
      <c r="H68" s="398"/>
      <c r="I68" s="398"/>
      <c r="J68" s="398"/>
      <c r="K68" s="399"/>
      <c r="L68" s="44"/>
      <c r="M68" s="400" t="str">
        <f>IF(Abilità!M220="","",Abilità!M220)</f>
        <v/>
      </c>
      <c r="N68" s="400"/>
      <c r="O68" s="400"/>
      <c r="P68" s="400"/>
      <c r="Q68" s="400"/>
      <c r="R68" s="400"/>
      <c r="S68" s="400"/>
      <c r="T68" s="40"/>
      <c r="U68" s="40"/>
      <c r="V68" s="163">
        <v>3</v>
      </c>
      <c r="W68" s="397" t="str">
        <f>IF(Abilità!W220="","",Abilità!W220)</f>
        <v/>
      </c>
      <c r="X68" s="398"/>
      <c r="Y68" s="398"/>
      <c r="Z68" s="398"/>
      <c r="AA68" s="398"/>
      <c r="AB68" s="399"/>
      <c r="AC68" s="243">
        <f>IF(Abilità!AC220="","",Abilità!AC220)</f>
        <v>0</v>
      </c>
      <c r="AD68" s="245"/>
      <c r="AE68" s="165"/>
      <c r="AF68" s="163">
        <v>3</v>
      </c>
      <c r="AG68" s="397" t="s">
        <v>304</v>
      </c>
      <c r="AH68" s="398"/>
      <c r="AI68" s="398"/>
      <c r="AJ68" s="398"/>
      <c r="AK68" s="398"/>
      <c r="AL68" s="398"/>
      <c r="AM68" s="399"/>
      <c r="AN68" s="397" t="str">
        <f>Abilità!AP220</f>
        <v>NO</v>
      </c>
      <c r="AO68" s="399"/>
      <c r="AP68" s="165"/>
      <c r="AQ68" s="163">
        <v>10</v>
      </c>
      <c r="AR68" s="397" t="s">
        <v>374</v>
      </c>
      <c r="AS68" s="398"/>
      <c r="AT68" s="398"/>
      <c r="AU68" s="398"/>
      <c r="AV68" s="398"/>
      <c r="AW68" s="398"/>
      <c r="AX68" s="399"/>
      <c r="AY68" s="397" t="str">
        <f>Abilità!BC220</f>
        <v>NO</v>
      </c>
      <c r="AZ68" s="399"/>
      <c r="BA68" s="165"/>
      <c r="BB68" s="165"/>
      <c r="BC68" s="165"/>
      <c r="BD68" s="165"/>
    </row>
    <row r="69" spans="2:56" ht="3.75" customHeight="1" x14ac:dyDescent="0.35">
      <c r="B69" s="16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163"/>
      <c r="N69" s="44"/>
      <c r="O69" s="44"/>
      <c r="P69" s="44"/>
      <c r="Q69" s="18"/>
      <c r="R69" s="18"/>
      <c r="S69" s="18"/>
      <c r="T69" s="18"/>
      <c r="U69" s="18"/>
      <c r="V69" s="163"/>
      <c r="W69" s="44"/>
      <c r="X69" s="44"/>
      <c r="Y69" s="44"/>
      <c r="Z69" s="18"/>
      <c r="AA69" s="18"/>
      <c r="AB69" s="18"/>
      <c r="AC69" s="18"/>
      <c r="AD69" s="18"/>
      <c r="AE69" s="44"/>
      <c r="AF69" s="163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163"/>
      <c r="AR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</row>
    <row r="70" spans="2:56" ht="15" customHeight="1" x14ac:dyDescent="0.35">
      <c r="B70" s="163">
        <v>4</v>
      </c>
      <c r="C70" s="397" t="str">
        <f>IF(Abilità!C222="","",Abilità!C222)</f>
        <v/>
      </c>
      <c r="D70" s="398"/>
      <c r="E70" s="398"/>
      <c r="F70" s="398"/>
      <c r="G70" s="398"/>
      <c r="H70" s="398"/>
      <c r="I70" s="398"/>
      <c r="J70" s="398"/>
      <c r="K70" s="399"/>
      <c r="L70" s="44"/>
      <c r="M70" s="400" t="str">
        <f>IF(Abilità!M222="","",Abilità!M222)</f>
        <v/>
      </c>
      <c r="N70" s="400"/>
      <c r="O70" s="400"/>
      <c r="P70" s="400"/>
      <c r="Q70" s="400"/>
      <c r="R70" s="400"/>
      <c r="S70" s="400"/>
      <c r="T70" s="40"/>
      <c r="U70" s="40"/>
      <c r="V70" s="163">
        <v>4</v>
      </c>
      <c r="W70" s="397" t="str">
        <f>IF(Abilità!W222="","",Abilità!W222)</f>
        <v/>
      </c>
      <c r="X70" s="398"/>
      <c r="Y70" s="398"/>
      <c r="Z70" s="398"/>
      <c r="AA70" s="398"/>
      <c r="AB70" s="399"/>
      <c r="AC70" s="243">
        <f>IF(Abilità!AC222="","",Abilità!AC222)</f>
        <v>0</v>
      </c>
      <c r="AD70" s="245"/>
      <c r="AE70" s="165"/>
      <c r="AF70" s="163">
        <v>4</v>
      </c>
      <c r="AG70" s="397" t="s">
        <v>307</v>
      </c>
      <c r="AH70" s="398"/>
      <c r="AI70" s="398"/>
      <c r="AJ70" s="398"/>
      <c r="AK70" s="398"/>
      <c r="AL70" s="398"/>
      <c r="AM70" s="399"/>
      <c r="AN70" s="397" t="str">
        <f>Abilità!AP222</f>
        <v>NO</v>
      </c>
      <c r="AO70" s="399"/>
      <c r="AP70" s="165"/>
      <c r="AQ70" s="163">
        <v>11</v>
      </c>
      <c r="AR70" s="397" t="s">
        <v>377</v>
      </c>
      <c r="AS70" s="398"/>
      <c r="AT70" s="398"/>
      <c r="AU70" s="398"/>
      <c r="AV70" s="398"/>
      <c r="AW70" s="398"/>
      <c r="AX70" s="399"/>
      <c r="AY70" s="397" t="str">
        <f>Abilità!BC222</f>
        <v>NO</v>
      </c>
      <c r="AZ70" s="399"/>
      <c r="BA70" s="165"/>
      <c r="BB70" s="165"/>
      <c r="BC70" s="165"/>
      <c r="BD70" s="165"/>
    </row>
    <row r="71" spans="2:56" ht="3.75" customHeight="1" x14ac:dyDescent="0.35">
      <c r="B71" s="16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163"/>
      <c r="N71" s="44"/>
      <c r="O71" s="44"/>
      <c r="P71" s="44"/>
      <c r="Q71" s="18"/>
      <c r="R71" s="18"/>
      <c r="S71" s="18"/>
      <c r="T71" s="18"/>
      <c r="U71" s="18"/>
      <c r="V71" s="163"/>
      <c r="W71" s="44"/>
      <c r="X71" s="44"/>
      <c r="Y71" s="44"/>
      <c r="Z71" s="18"/>
      <c r="AA71" s="18"/>
      <c r="AB71" s="18"/>
      <c r="AC71" s="18"/>
      <c r="AD71" s="18"/>
      <c r="AE71" s="44"/>
      <c r="AF71" s="163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163"/>
      <c r="AR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</row>
    <row r="72" spans="2:56" ht="15" customHeight="1" x14ac:dyDescent="0.35">
      <c r="B72" s="163">
        <v>5</v>
      </c>
      <c r="C72" s="397" t="str">
        <f>IF(Abilità!C224="","",Abilità!C224)</f>
        <v/>
      </c>
      <c r="D72" s="398"/>
      <c r="E72" s="398"/>
      <c r="F72" s="398"/>
      <c r="G72" s="398"/>
      <c r="H72" s="398"/>
      <c r="I72" s="398"/>
      <c r="J72" s="398"/>
      <c r="K72" s="399"/>
      <c r="L72" s="44"/>
      <c r="M72" s="400" t="str">
        <f>IF(Abilità!M224="","",Abilità!M224)</f>
        <v/>
      </c>
      <c r="N72" s="400"/>
      <c r="O72" s="400"/>
      <c r="P72" s="400"/>
      <c r="Q72" s="400"/>
      <c r="R72" s="400"/>
      <c r="S72" s="400"/>
      <c r="T72" s="40"/>
      <c r="U72" s="40"/>
      <c r="V72" s="163">
        <v>5</v>
      </c>
      <c r="W72" s="397" t="str">
        <f>IF(Abilità!W224="","",Abilità!W224)</f>
        <v/>
      </c>
      <c r="X72" s="398"/>
      <c r="Y72" s="398"/>
      <c r="Z72" s="398"/>
      <c r="AA72" s="398"/>
      <c r="AB72" s="399"/>
      <c r="AC72" s="243">
        <f>IF(Abilità!AC224="","",Abilità!AC224)</f>
        <v>0</v>
      </c>
      <c r="AD72" s="245"/>
      <c r="AE72" s="165"/>
      <c r="AF72" s="163">
        <v>5</v>
      </c>
      <c r="AG72" s="397" t="s">
        <v>308</v>
      </c>
      <c r="AH72" s="398"/>
      <c r="AI72" s="398"/>
      <c r="AJ72" s="398"/>
      <c r="AK72" s="398"/>
      <c r="AL72" s="398"/>
      <c r="AM72" s="399"/>
      <c r="AN72" s="397" t="str">
        <f>Abilità!AP224</f>
        <v>NO</v>
      </c>
      <c r="AO72" s="399"/>
      <c r="AP72" s="165"/>
      <c r="AQ72" s="163">
        <v>12</v>
      </c>
      <c r="AR72" s="397"/>
      <c r="AS72" s="398"/>
      <c r="AT72" s="398"/>
      <c r="AU72" s="398"/>
      <c r="AV72" s="398"/>
      <c r="AW72" s="398"/>
      <c r="AX72" s="399"/>
      <c r="AY72" s="397"/>
      <c r="AZ72" s="399"/>
      <c r="BA72" s="165"/>
      <c r="BB72" s="165"/>
      <c r="BC72" s="165"/>
      <c r="BD72" s="165"/>
    </row>
    <row r="73" spans="2:56" ht="3.75" customHeight="1" x14ac:dyDescent="0.35">
      <c r="B73" s="16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163"/>
      <c r="N73" s="44"/>
      <c r="O73" s="44"/>
      <c r="P73" s="44"/>
      <c r="Q73" s="18"/>
      <c r="R73" s="18"/>
      <c r="S73" s="18"/>
      <c r="T73" s="18"/>
      <c r="U73" s="18"/>
      <c r="V73" s="163"/>
      <c r="W73" s="44"/>
      <c r="X73" s="44"/>
      <c r="Y73" s="44"/>
      <c r="Z73" s="18"/>
      <c r="AA73" s="18"/>
      <c r="AB73" s="18"/>
      <c r="AC73" s="18"/>
      <c r="AD73" s="18"/>
      <c r="AE73" s="44"/>
      <c r="AF73" s="163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163"/>
      <c r="AR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</row>
    <row r="74" spans="2:56" ht="15" customHeight="1" x14ac:dyDescent="0.35">
      <c r="B74" s="163">
        <v>6</v>
      </c>
      <c r="C74" s="397" t="str">
        <f>IF(Abilità!C226="","",Abilità!C226)</f>
        <v/>
      </c>
      <c r="D74" s="398"/>
      <c r="E74" s="398"/>
      <c r="F74" s="398"/>
      <c r="G74" s="398"/>
      <c r="H74" s="398"/>
      <c r="I74" s="398"/>
      <c r="J74" s="398"/>
      <c r="K74" s="399"/>
      <c r="L74" s="44"/>
      <c r="M74" s="400" t="str">
        <f>IF(Abilità!M226="","",Abilità!M226)</f>
        <v/>
      </c>
      <c r="N74" s="400"/>
      <c r="O74" s="400"/>
      <c r="P74" s="400"/>
      <c r="Q74" s="400"/>
      <c r="R74" s="400"/>
      <c r="S74" s="400"/>
      <c r="T74" s="40"/>
      <c r="U74" s="40"/>
      <c r="V74" s="163">
        <v>6</v>
      </c>
      <c r="W74" s="397" t="str">
        <f>IF(Abilità!W226="","",Abilità!W226)</f>
        <v/>
      </c>
      <c r="X74" s="398"/>
      <c r="Y74" s="398"/>
      <c r="Z74" s="398"/>
      <c r="AA74" s="398"/>
      <c r="AB74" s="399"/>
      <c r="AC74" s="243">
        <f>IF(Abilità!AC226="","",Abilità!AC226)</f>
        <v>0</v>
      </c>
      <c r="AD74" s="245"/>
      <c r="AE74" s="165"/>
      <c r="AF74" s="163">
        <v>6</v>
      </c>
      <c r="AG74" s="397" t="s">
        <v>309</v>
      </c>
      <c r="AH74" s="398"/>
      <c r="AI74" s="398"/>
      <c r="AJ74" s="398"/>
      <c r="AK74" s="398"/>
      <c r="AL74" s="398"/>
      <c r="AM74" s="399"/>
      <c r="AN74" s="397" t="str">
        <f>Abilità!AP226</f>
        <v>NO</v>
      </c>
      <c r="AO74" s="399"/>
      <c r="AP74" s="165"/>
      <c r="AQ74" s="163">
        <v>13</v>
      </c>
      <c r="AR74" s="397"/>
      <c r="AS74" s="398"/>
      <c r="AT74" s="398"/>
      <c r="AU74" s="398"/>
      <c r="AV74" s="398"/>
      <c r="AW74" s="398"/>
      <c r="AX74" s="399"/>
      <c r="AY74" s="397"/>
      <c r="AZ74" s="399"/>
      <c r="BA74" s="165"/>
      <c r="BB74" s="165"/>
      <c r="BC74" s="165"/>
      <c r="BD74" s="165"/>
    </row>
    <row r="75" spans="2:56" ht="3.75" customHeight="1" x14ac:dyDescent="0.35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18"/>
      <c r="R75" s="18"/>
      <c r="S75" s="18"/>
      <c r="T75" s="18"/>
      <c r="U75" s="18"/>
      <c r="V75" s="22"/>
      <c r="W75" s="22"/>
      <c r="X75" s="22"/>
      <c r="Y75" s="22"/>
      <c r="Z75" s="18"/>
      <c r="AA75" s="18"/>
      <c r="AB75" s="18"/>
      <c r="AC75" s="18"/>
      <c r="AD75" s="18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</row>
    <row r="76" spans="2:56" ht="15" customHeight="1" x14ac:dyDescent="0.35">
      <c r="B76" s="163">
        <v>7</v>
      </c>
      <c r="C76" s="397" t="str">
        <f>IF(Abilità!C228="","",Abilità!C228)</f>
        <v/>
      </c>
      <c r="D76" s="398"/>
      <c r="E76" s="398"/>
      <c r="F76" s="398"/>
      <c r="G76" s="398"/>
      <c r="H76" s="398"/>
      <c r="I76" s="398"/>
      <c r="J76" s="398"/>
      <c r="K76" s="399"/>
      <c r="L76" s="44"/>
      <c r="M76" s="400" t="str">
        <f>IF(Abilità!M228="","",Abilità!M228)</f>
        <v/>
      </c>
      <c r="N76" s="400"/>
      <c r="O76" s="400"/>
      <c r="P76" s="400"/>
      <c r="Q76" s="400"/>
      <c r="R76" s="400"/>
      <c r="S76" s="400"/>
      <c r="T76" s="40"/>
      <c r="U76" s="40"/>
      <c r="V76" s="163">
        <v>7</v>
      </c>
      <c r="W76" s="397" t="str">
        <f>IF(Abilità!W228="","",Abilità!W228)</f>
        <v/>
      </c>
      <c r="X76" s="398"/>
      <c r="Y76" s="398"/>
      <c r="Z76" s="398"/>
      <c r="AA76" s="398"/>
      <c r="AB76" s="399"/>
      <c r="AC76" s="243">
        <f>IF(Abilità!AC228="","",Abilità!AC228)</f>
        <v>0</v>
      </c>
      <c r="AD76" s="245"/>
      <c r="AE76" s="165"/>
      <c r="AF76" s="163">
        <v>7</v>
      </c>
      <c r="AG76" s="397" t="s">
        <v>310</v>
      </c>
      <c r="AH76" s="398"/>
      <c r="AI76" s="398"/>
      <c r="AJ76" s="398"/>
      <c r="AK76" s="398"/>
      <c r="AL76" s="398"/>
      <c r="AM76" s="399"/>
      <c r="AN76" s="397" t="str">
        <f>Abilità!AP228</f>
        <v>NO</v>
      </c>
      <c r="AO76" s="399"/>
      <c r="AP76" s="165"/>
      <c r="AQ76" s="163">
        <v>14</v>
      </c>
      <c r="AR76" s="397"/>
      <c r="AS76" s="398"/>
      <c r="AT76" s="398"/>
      <c r="AU76" s="398"/>
      <c r="AV76" s="398"/>
      <c r="AW76" s="398"/>
      <c r="AX76" s="399"/>
      <c r="AY76" s="397"/>
      <c r="AZ76" s="399"/>
      <c r="BA76" s="165"/>
      <c r="BB76" s="165"/>
      <c r="BC76" s="165"/>
      <c r="BD76" s="165"/>
    </row>
    <row r="77" spans="2:56" ht="3.75" customHeight="1" x14ac:dyDescent="0.35">
      <c r="B77" s="6"/>
      <c r="C77" s="6"/>
      <c r="D77" s="6"/>
      <c r="E77" s="6"/>
      <c r="F77" s="6"/>
      <c r="G77" s="6"/>
      <c r="H77" s="6"/>
      <c r="I77" s="6"/>
      <c r="J77" s="6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18"/>
      <c r="AQ77" s="18"/>
      <c r="AR77" s="5"/>
      <c r="AS77" s="5"/>
      <c r="AT77" s="5"/>
      <c r="AU77" s="18"/>
      <c r="AV77" s="18"/>
      <c r="AW77" s="18"/>
      <c r="AX77" s="18"/>
      <c r="AY77" s="18"/>
      <c r="AZ77" s="18"/>
      <c r="BA77" s="18"/>
      <c r="BB77" s="18"/>
      <c r="BC77" s="18"/>
      <c r="BD77" s="18"/>
    </row>
    <row r="78" spans="2:56" ht="15" customHeight="1" x14ac:dyDescent="0.35">
      <c r="B78" s="163">
        <v>0</v>
      </c>
      <c r="C78" s="397" t="str">
        <f>IF(Abilità!C230="","",Abilità!C230)</f>
        <v/>
      </c>
      <c r="D78" s="398"/>
      <c r="E78" s="398"/>
      <c r="F78" s="398"/>
      <c r="G78" s="398"/>
      <c r="H78" s="398"/>
      <c r="I78" s="398"/>
      <c r="J78" s="398"/>
      <c r="K78" s="399"/>
      <c r="L78" s="5"/>
      <c r="M78" s="400" t="str">
        <f>IF(Abilità!M230="","",Abilità!M230)</f>
        <v/>
      </c>
      <c r="N78" s="400"/>
      <c r="O78" s="400"/>
      <c r="P78" s="400"/>
      <c r="Q78" s="400"/>
      <c r="R78" s="400"/>
      <c r="S78" s="400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18"/>
      <c r="AQ78" s="18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</row>
    <row r="79" spans="2:56" ht="15" customHeight="1" x14ac:dyDescent="0.35">
      <c r="AP79" s="156"/>
      <c r="AQ79" s="156"/>
    </row>
  </sheetData>
  <mergeCells count="405">
    <mergeCell ref="AB3:AJ4"/>
    <mergeCell ref="AL3:AM4"/>
    <mergeCell ref="AO3:AW4"/>
    <mergeCell ref="AY3:AZ4"/>
    <mergeCell ref="O3:W4"/>
    <mergeCell ref="Y3:Z4"/>
    <mergeCell ref="L42:M42"/>
    <mergeCell ref="L43:M43"/>
    <mergeCell ref="AY47:AZ47"/>
    <mergeCell ref="AY34:AZ34"/>
    <mergeCell ref="O46:W46"/>
    <mergeCell ref="O47:W47"/>
    <mergeCell ref="Y46:Z46"/>
    <mergeCell ref="Y47:Z47"/>
    <mergeCell ref="AY36:AZ36"/>
    <mergeCell ref="AY37:AZ37"/>
    <mergeCell ref="AY38:AZ38"/>
    <mergeCell ref="AY39:AZ39"/>
    <mergeCell ref="AY40:AZ40"/>
    <mergeCell ref="AY27:AZ27"/>
    <mergeCell ref="AY28:AZ28"/>
    <mergeCell ref="AY30:AZ30"/>
    <mergeCell ref="AY31:AZ31"/>
    <mergeCell ref="AY32:AZ32"/>
    <mergeCell ref="AY51:AZ51"/>
    <mergeCell ref="AY52:AZ52"/>
    <mergeCell ref="AY54:AZ54"/>
    <mergeCell ref="AY41:AZ41"/>
    <mergeCell ref="AY42:AZ42"/>
    <mergeCell ref="AY43:AZ43"/>
    <mergeCell ref="AY44:AZ44"/>
    <mergeCell ref="AY45:AZ45"/>
    <mergeCell ref="AY46:AZ46"/>
    <mergeCell ref="AY33:AZ33"/>
    <mergeCell ref="AY20:AZ20"/>
    <mergeCell ref="AY21:AZ21"/>
    <mergeCell ref="AY22:AZ22"/>
    <mergeCell ref="AY24:AZ24"/>
    <mergeCell ref="AY25:AZ25"/>
    <mergeCell ref="AY26:AZ26"/>
    <mergeCell ref="AY13:AZ13"/>
    <mergeCell ref="AY14:AZ14"/>
    <mergeCell ref="AY15:AZ15"/>
    <mergeCell ref="AY16:AZ16"/>
    <mergeCell ref="AY17:AZ17"/>
    <mergeCell ref="AY19:AZ19"/>
    <mergeCell ref="AY7:AZ7"/>
    <mergeCell ref="AY8:AZ8"/>
    <mergeCell ref="AY9:AZ9"/>
    <mergeCell ref="AY10:AZ10"/>
    <mergeCell ref="AY11:AZ11"/>
    <mergeCell ref="AY12:AZ12"/>
    <mergeCell ref="AL38:AM38"/>
    <mergeCell ref="AL39:AM39"/>
    <mergeCell ref="AL40:AM40"/>
    <mergeCell ref="AL25:AM25"/>
    <mergeCell ref="AL26:AM26"/>
    <mergeCell ref="AL27:AM27"/>
    <mergeCell ref="AL28:AM28"/>
    <mergeCell ref="AL29:AM29"/>
    <mergeCell ref="AL31:AM31"/>
    <mergeCell ref="AL18:AM18"/>
    <mergeCell ref="AL19:AM19"/>
    <mergeCell ref="AL20:AM20"/>
    <mergeCell ref="AL21:AM21"/>
    <mergeCell ref="AL22:AM22"/>
    <mergeCell ref="AL24:AM24"/>
    <mergeCell ref="AL10:AM10"/>
    <mergeCell ref="AL11:AM11"/>
    <mergeCell ref="AL13:AM13"/>
    <mergeCell ref="AL41:AM41"/>
    <mergeCell ref="AL42:AM42"/>
    <mergeCell ref="AL43:AM43"/>
    <mergeCell ref="AL32:AM32"/>
    <mergeCell ref="AL33:AM33"/>
    <mergeCell ref="AL34:AM34"/>
    <mergeCell ref="AL35:AM35"/>
    <mergeCell ref="AL36:AM36"/>
    <mergeCell ref="AL37:AM37"/>
    <mergeCell ref="AL14:AM14"/>
    <mergeCell ref="AL15:AM15"/>
    <mergeCell ref="AL16:AM16"/>
    <mergeCell ref="Y43:Z43"/>
    <mergeCell ref="Y44:Z44"/>
    <mergeCell ref="Y45:Z45"/>
    <mergeCell ref="AL7:AM7"/>
    <mergeCell ref="AL8:AM8"/>
    <mergeCell ref="AL9:AM9"/>
    <mergeCell ref="Y37:Z37"/>
    <mergeCell ref="Y38:Z38"/>
    <mergeCell ref="Y39:Z39"/>
    <mergeCell ref="Y40:Z40"/>
    <mergeCell ref="Y41:Z41"/>
    <mergeCell ref="Y42:Z42"/>
    <mergeCell ref="Y31:Z31"/>
    <mergeCell ref="Y32:Z32"/>
    <mergeCell ref="Y33:Z33"/>
    <mergeCell ref="Y34:Z34"/>
    <mergeCell ref="Y35:Z35"/>
    <mergeCell ref="Y36:Z36"/>
    <mergeCell ref="Y24:Z24"/>
    <mergeCell ref="Y25:Z25"/>
    <mergeCell ref="Y27:Z27"/>
    <mergeCell ref="Y28:Z28"/>
    <mergeCell ref="Y29:Z29"/>
    <mergeCell ref="Y30:Z30"/>
    <mergeCell ref="Y17:Z17"/>
    <mergeCell ref="Y18:Z18"/>
    <mergeCell ref="Y20:Z20"/>
    <mergeCell ref="Y21:Z21"/>
    <mergeCell ref="Y22:Z22"/>
    <mergeCell ref="Y23:Z23"/>
    <mergeCell ref="Y11:Z11"/>
    <mergeCell ref="Y12:Z12"/>
    <mergeCell ref="Y13:Z13"/>
    <mergeCell ref="Y14:Z14"/>
    <mergeCell ref="Y15:Z15"/>
    <mergeCell ref="Y16:Z16"/>
    <mergeCell ref="L52:M52"/>
    <mergeCell ref="L53:M53"/>
    <mergeCell ref="Y7:Z7"/>
    <mergeCell ref="Y8:Z8"/>
    <mergeCell ref="Y9:Z9"/>
    <mergeCell ref="Y10:Z10"/>
    <mergeCell ref="L46:M46"/>
    <mergeCell ref="L47:M47"/>
    <mergeCell ref="L48:M48"/>
    <mergeCell ref="L49:M49"/>
    <mergeCell ref="L50:M50"/>
    <mergeCell ref="L51:M51"/>
    <mergeCell ref="L35:M35"/>
    <mergeCell ref="L37:M37"/>
    <mergeCell ref="L38:M38"/>
    <mergeCell ref="L39:M39"/>
    <mergeCell ref="L40:M40"/>
    <mergeCell ref="L45:M45"/>
    <mergeCell ref="L31:M31"/>
    <mergeCell ref="L32:M32"/>
    <mergeCell ref="L33:M33"/>
    <mergeCell ref="L34:M34"/>
    <mergeCell ref="L21:M21"/>
    <mergeCell ref="L22:M22"/>
    <mergeCell ref="L23:M23"/>
    <mergeCell ref="L25:M25"/>
    <mergeCell ref="L26:M26"/>
    <mergeCell ref="L27:M27"/>
    <mergeCell ref="L14:M14"/>
    <mergeCell ref="L15:M15"/>
    <mergeCell ref="L16:M16"/>
    <mergeCell ref="L18:M18"/>
    <mergeCell ref="L19:M19"/>
    <mergeCell ref="L20:M20"/>
    <mergeCell ref="AO54:AW54"/>
    <mergeCell ref="B3:J4"/>
    <mergeCell ref="L3:M4"/>
    <mergeCell ref="L7:M7"/>
    <mergeCell ref="L8:M8"/>
    <mergeCell ref="L9:M9"/>
    <mergeCell ref="L10:M10"/>
    <mergeCell ref="L11:M11"/>
    <mergeCell ref="L12:M12"/>
    <mergeCell ref="AO48:AW48"/>
    <mergeCell ref="AO50:AW50"/>
    <mergeCell ref="AO51:AW51"/>
    <mergeCell ref="AO52:AW52"/>
    <mergeCell ref="AO53:AW53"/>
    <mergeCell ref="AO42:AW42"/>
    <mergeCell ref="AO43:AW43"/>
    <mergeCell ref="L28:M28"/>
    <mergeCell ref="L30:M30"/>
    <mergeCell ref="AO44:AW44"/>
    <mergeCell ref="AO45:AW45"/>
    <mergeCell ref="AO46:AW46"/>
    <mergeCell ref="AO47:AW47"/>
    <mergeCell ref="AO36:AW36"/>
    <mergeCell ref="AO37:AW37"/>
    <mergeCell ref="AO38:AW38"/>
    <mergeCell ref="AO39:AW39"/>
    <mergeCell ref="AO40:AW40"/>
    <mergeCell ref="AO41:AW41"/>
    <mergeCell ref="AO30:AW30"/>
    <mergeCell ref="AO31:AW31"/>
    <mergeCell ref="AO32:AW32"/>
    <mergeCell ref="AO33:AW33"/>
    <mergeCell ref="AO34:AW34"/>
    <mergeCell ref="AO35:AW35"/>
    <mergeCell ref="AO24:AW24"/>
    <mergeCell ref="AO25:AW25"/>
    <mergeCell ref="AO26:AW26"/>
    <mergeCell ref="AO27:AW27"/>
    <mergeCell ref="AO28:AW28"/>
    <mergeCell ref="AO29:AW29"/>
    <mergeCell ref="AO18:AW18"/>
    <mergeCell ref="AO19:AW19"/>
    <mergeCell ref="AO20:AW20"/>
    <mergeCell ref="AO21:AW21"/>
    <mergeCell ref="AO22:AW22"/>
    <mergeCell ref="AO23:AW23"/>
    <mergeCell ref="AO12:AW12"/>
    <mergeCell ref="AO13:AW13"/>
    <mergeCell ref="AO14:AW14"/>
    <mergeCell ref="AO15:AW15"/>
    <mergeCell ref="AO16:AW16"/>
    <mergeCell ref="AO17:AW17"/>
    <mergeCell ref="AO6:AW6"/>
    <mergeCell ref="AO7:AW7"/>
    <mergeCell ref="AO8:AW8"/>
    <mergeCell ref="AO9:AW9"/>
    <mergeCell ref="AO10:AW10"/>
    <mergeCell ref="AO11:AW11"/>
    <mergeCell ref="AB38:AJ38"/>
    <mergeCell ref="AB39:AJ39"/>
    <mergeCell ref="AB40:AJ40"/>
    <mergeCell ref="AB26:AJ26"/>
    <mergeCell ref="AB27:AJ27"/>
    <mergeCell ref="AB28:AJ28"/>
    <mergeCell ref="AB29:AJ29"/>
    <mergeCell ref="AB30:AJ30"/>
    <mergeCell ref="AB31:AJ31"/>
    <mergeCell ref="AB20:AJ20"/>
    <mergeCell ref="AB21:AJ21"/>
    <mergeCell ref="AB22:AJ22"/>
    <mergeCell ref="AB23:AJ23"/>
    <mergeCell ref="AB24:AJ24"/>
    <mergeCell ref="AB25:AJ25"/>
    <mergeCell ref="AB14:AJ14"/>
    <mergeCell ref="AB15:AJ15"/>
    <mergeCell ref="AB16:AJ16"/>
    <mergeCell ref="AB41:AJ41"/>
    <mergeCell ref="AB42:AJ42"/>
    <mergeCell ref="AB43:AJ43"/>
    <mergeCell ref="AB32:AJ32"/>
    <mergeCell ref="AB33:AJ33"/>
    <mergeCell ref="AB34:AJ34"/>
    <mergeCell ref="AB35:AJ35"/>
    <mergeCell ref="AB36:AJ36"/>
    <mergeCell ref="AB37:AJ37"/>
    <mergeCell ref="AB17:AJ17"/>
    <mergeCell ref="AB18:AJ18"/>
    <mergeCell ref="AB19:AJ19"/>
    <mergeCell ref="AB8:AJ8"/>
    <mergeCell ref="AB9:AJ9"/>
    <mergeCell ref="AB10:AJ10"/>
    <mergeCell ref="AB11:AJ11"/>
    <mergeCell ref="AB12:AJ12"/>
    <mergeCell ref="AB13:AJ13"/>
    <mergeCell ref="O42:W42"/>
    <mergeCell ref="O43:W43"/>
    <mergeCell ref="AB6:AJ6"/>
    <mergeCell ref="AB7:AJ7"/>
    <mergeCell ref="O36:W36"/>
    <mergeCell ref="O37:W37"/>
    <mergeCell ref="O38:W38"/>
    <mergeCell ref="O39:W39"/>
    <mergeCell ref="O40:W40"/>
    <mergeCell ref="O41:W41"/>
    <mergeCell ref="O30:W30"/>
    <mergeCell ref="O31:W31"/>
    <mergeCell ref="O32:W32"/>
    <mergeCell ref="O33:W33"/>
    <mergeCell ref="O34:W34"/>
    <mergeCell ref="O35:W35"/>
    <mergeCell ref="O24:W24"/>
    <mergeCell ref="O25:W25"/>
    <mergeCell ref="O26:W26"/>
    <mergeCell ref="O27:W27"/>
    <mergeCell ref="O28:W28"/>
    <mergeCell ref="O29:W29"/>
    <mergeCell ref="O20:W20"/>
    <mergeCell ref="O21:W21"/>
    <mergeCell ref="O22:W22"/>
    <mergeCell ref="O23:W23"/>
    <mergeCell ref="O12:W12"/>
    <mergeCell ref="O13:W13"/>
    <mergeCell ref="O14:W14"/>
    <mergeCell ref="O15:W15"/>
    <mergeCell ref="O16:W16"/>
    <mergeCell ref="O17:W17"/>
    <mergeCell ref="O6:W6"/>
    <mergeCell ref="O7:W7"/>
    <mergeCell ref="O8:W8"/>
    <mergeCell ref="O9:W9"/>
    <mergeCell ref="O10:W10"/>
    <mergeCell ref="O11:W11"/>
    <mergeCell ref="B34:J34"/>
    <mergeCell ref="B35:J35"/>
    <mergeCell ref="B24:J24"/>
    <mergeCell ref="B25:J25"/>
    <mergeCell ref="B26:J26"/>
    <mergeCell ref="B48:J48"/>
    <mergeCell ref="B49:J49"/>
    <mergeCell ref="B50:J50"/>
    <mergeCell ref="B36:J36"/>
    <mergeCell ref="B37:J37"/>
    <mergeCell ref="B38:J38"/>
    <mergeCell ref="B39:J39"/>
    <mergeCell ref="B40:J40"/>
    <mergeCell ref="B41:J41"/>
    <mergeCell ref="B6:J6"/>
    <mergeCell ref="B7:J7"/>
    <mergeCell ref="B8:J8"/>
    <mergeCell ref="B9:J9"/>
    <mergeCell ref="B10:J10"/>
    <mergeCell ref="B11:J11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AY57:AZ57"/>
    <mergeCell ref="AY53:AZ53"/>
    <mergeCell ref="AY58:AZ58"/>
    <mergeCell ref="B12:J12"/>
    <mergeCell ref="B13:J13"/>
    <mergeCell ref="B14:J14"/>
    <mergeCell ref="B15:J15"/>
    <mergeCell ref="B16:J16"/>
    <mergeCell ref="B17:J17"/>
    <mergeCell ref="B51:J51"/>
    <mergeCell ref="B52:J52"/>
    <mergeCell ref="B53:J53"/>
    <mergeCell ref="B42:J42"/>
    <mergeCell ref="B43:J43"/>
    <mergeCell ref="B44:J44"/>
    <mergeCell ref="B45:J45"/>
    <mergeCell ref="B46:J46"/>
    <mergeCell ref="B47:J47"/>
    <mergeCell ref="O18:W18"/>
    <mergeCell ref="O19:W19"/>
    <mergeCell ref="B30:J30"/>
    <mergeCell ref="B31:J31"/>
    <mergeCell ref="B32:J32"/>
    <mergeCell ref="B33:J33"/>
    <mergeCell ref="AC68:AD68"/>
    <mergeCell ref="AN66:AO66"/>
    <mergeCell ref="AN68:AO68"/>
    <mergeCell ref="AR66:AX66"/>
    <mergeCell ref="AR68:AX68"/>
    <mergeCell ref="AY66:AZ66"/>
    <mergeCell ref="AY68:AZ68"/>
    <mergeCell ref="B1:AZ1"/>
    <mergeCell ref="B61:S61"/>
    <mergeCell ref="V61:AD61"/>
    <mergeCell ref="W63:AB63"/>
    <mergeCell ref="AC63:AD63"/>
    <mergeCell ref="C64:K64"/>
    <mergeCell ref="M64:S64"/>
    <mergeCell ref="W64:AB64"/>
    <mergeCell ref="AC64:AD64"/>
    <mergeCell ref="AN64:AO64"/>
    <mergeCell ref="AR64:AX64"/>
    <mergeCell ref="AY64:AZ64"/>
    <mergeCell ref="AF61:AZ61"/>
    <mergeCell ref="AO56:AW56"/>
    <mergeCell ref="AO57:AW57"/>
    <mergeCell ref="AO58:AW58"/>
    <mergeCell ref="AY48:AZ48"/>
    <mergeCell ref="AN74:AO74"/>
    <mergeCell ref="AN76:AO76"/>
    <mergeCell ref="AR74:AX74"/>
    <mergeCell ref="AR76:AX76"/>
    <mergeCell ref="AY74:AZ74"/>
    <mergeCell ref="AY76:AZ76"/>
    <mergeCell ref="C70:K70"/>
    <mergeCell ref="M70:S70"/>
    <mergeCell ref="W70:AB70"/>
    <mergeCell ref="AC70:AD70"/>
    <mergeCell ref="C72:K72"/>
    <mergeCell ref="M72:S72"/>
    <mergeCell ref="W72:AB72"/>
    <mergeCell ref="AC72:AD72"/>
    <mergeCell ref="AN70:AO70"/>
    <mergeCell ref="AN72:AO72"/>
    <mergeCell ref="AR70:AX70"/>
    <mergeCell ref="AR72:AX72"/>
    <mergeCell ref="AY70:AZ70"/>
    <mergeCell ref="AY72:AZ72"/>
    <mergeCell ref="C78:K78"/>
    <mergeCell ref="M78:S78"/>
    <mergeCell ref="AG64:AM64"/>
    <mergeCell ref="AG66:AM66"/>
    <mergeCell ref="AG68:AM68"/>
    <mergeCell ref="AG70:AM70"/>
    <mergeCell ref="AG72:AM72"/>
    <mergeCell ref="AG74:AM74"/>
    <mergeCell ref="AG76:AM76"/>
    <mergeCell ref="C74:K74"/>
    <mergeCell ref="M74:S74"/>
    <mergeCell ref="W74:AB74"/>
    <mergeCell ref="AC74:AD74"/>
    <mergeCell ref="C76:K76"/>
    <mergeCell ref="M76:S76"/>
    <mergeCell ref="W76:AB76"/>
    <mergeCell ref="AC76:AD76"/>
    <mergeCell ref="C66:K66"/>
    <mergeCell ref="M66:S66"/>
    <mergeCell ref="W66:AB66"/>
    <mergeCell ref="AC66:AD66"/>
    <mergeCell ref="C68:K68"/>
    <mergeCell ref="M68:S68"/>
    <mergeCell ref="W68:AB68"/>
  </mergeCells>
  <pageMargins left="0.35433070866141736" right="0.35433070866141736" top="0.59055118110236227" bottom="0.78740157480314965" header="0.31496062992125984" footer="0.31496062992125984"/>
  <pageSetup paperSize="9" scale="6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63"/>
  <sheetViews>
    <sheetView zoomScaleNormal="100" workbookViewId="0">
      <pane xSplit="10" ySplit="4" topLeftCell="K5" activePane="bottomRight" state="frozen"/>
      <selection pane="topRight" activeCell="L1" sqref="L1"/>
      <selection pane="bottomLeft" activeCell="A5" sqref="A5"/>
      <selection pane="bottomRight" activeCell="A2" sqref="A2:I3"/>
    </sheetView>
  </sheetViews>
  <sheetFormatPr defaultRowHeight="14.5" outlineLevelRow="1" x14ac:dyDescent="0.35"/>
  <cols>
    <col min="1" max="4" width="2.81640625" style="6"/>
    <col min="5" max="9" width="3.1796875" style="6" customWidth="1"/>
    <col min="10" max="10" width="2.7265625" customWidth="1"/>
    <col min="11" max="581" width="2.81640625" customWidth="1"/>
  </cols>
  <sheetData>
    <row r="1" spans="1:42" ht="90" customHeight="1" thickBot="1" x14ac:dyDescent="0.4">
      <c r="K1" s="547" t="s">
        <v>439</v>
      </c>
      <c r="L1" s="565"/>
      <c r="M1" s="554" t="s">
        <v>440</v>
      </c>
      <c r="N1" s="565"/>
      <c r="O1" s="554" t="s">
        <v>441</v>
      </c>
      <c r="P1" s="548"/>
      <c r="Q1" s="547" t="s">
        <v>442</v>
      </c>
      <c r="R1" s="565"/>
      <c r="S1" s="554" t="s">
        <v>443</v>
      </c>
      <c r="T1" s="548"/>
      <c r="U1" s="547" t="s">
        <v>446</v>
      </c>
      <c r="V1" s="565"/>
      <c r="W1" s="554" t="s">
        <v>447</v>
      </c>
      <c r="X1" s="548"/>
      <c r="Y1" s="554" t="s">
        <v>449</v>
      </c>
      <c r="Z1" s="548"/>
      <c r="AA1" s="547" t="s">
        <v>452</v>
      </c>
      <c r="AB1" s="565"/>
      <c r="AC1" s="554" t="s">
        <v>453</v>
      </c>
      <c r="AD1" s="565"/>
      <c r="AE1" s="554" t="s">
        <v>454</v>
      </c>
      <c r="AF1" s="548"/>
      <c r="AG1" s="547" t="s">
        <v>456</v>
      </c>
      <c r="AH1" s="565"/>
      <c r="AI1" s="554" t="s">
        <v>457</v>
      </c>
      <c r="AJ1" s="548"/>
      <c r="AK1" s="554" t="s">
        <v>449</v>
      </c>
      <c r="AL1" s="548"/>
      <c r="AM1" s="554" t="s">
        <v>449</v>
      </c>
      <c r="AN1" s="548"/>
      <c r="AO1" s="547" t="s">
        <v>513</v>
      </c>
      <c r="AP1" s="548"/>
    </row>
    <row r="2" spans="1:42" ht="15" customHeight="1" x14ac:dyDescent="0.35">
      <c r="A2" s="426" t="s">
        <v>214</v>
      </c>
      <c r="B2" s="426"/>
      <c r="C2" s="426"/>
      <c r="D2" s="426"/>
      <c r="E2" s="426"/>
      <c r="F2" s="426"/>
      <c r="G2" s="426"/>
      <c r="H2" s="426"/>
      <c r="I2" s="426"/>
      <c r="K2" s="566" t="s">
        <v>438</v>
      </c>
      <c r="L2" s="567"/>
      <c r="M2" s="567"/>
      <c r="N2" s="567"/>
      <c r="O2" s="567"/>
      <c r="P2" s="568"/>
      <c r="Q2" s="566" t="s">
        <v>444</v>
      </c>
      <c r="R2" s="567"/>
      <c r="S2" s="567"/>
      <c r="T2" s="568"/>
      <c r="U2" s="566" t="s">
        <v>445</v>
      </c>
      <c r="V2" s="567"/>
      <c r="W2" s="567"/>
      <c r="X2" s="568"/>
      <c r="Y2" s="560" t="s">
        <v>448</v>
      </c>
      <c r="Z2" s="561"/>
      <c r="AA2" s="566" t="s">
        <v>451</v>
      </c>
      <c r="AB2" s="567"/>
      <c r="AC2" s="567"/>
      <c r="AD2" s="567"/>
      <c r="AE2" s="567"/>
      <c r="AF2" s="568"/>
      <c r="AG2" s="566" t="s">
        <v>455</v>
      </c>
      <c r="AH2" s="567"/>
      <c r="AI2" s="567"/>
      <c r="AJ2" s="568"/>
      <c r="AK2" s="560" t="s">
        <v>458</v>
      </c>
      <c r="AL2" s="561"/>
      <c r="AM2" s="555" t="s">
        <v>459</v>
      </c>
      <c r="AN2" s="556"/>
      <c r="AO2" s="549" t="s">
        <v>449</v>
      </c>
      <c r="AP2" s="550"/>
    </row>
    <row r="3" spans="1:42" ht="15" thickBot="1" x14ac:dyDescent="0.4">
      <c r="A3" s="426"/>
      <c r="B3" s="426"/>
      <c r="C3" s="426"/>
      <c r="D3" s="426"/>
      <c r="E3" s="426"/>
      <c r="F3" s="426"/>
      <c r="G3" s="426"/>
      <c r="H3" s="426"/>
      <c r="I3" s="426"/>
      <c r="K3" s="551"/>
      <c r="L3" s="569"/>
      <c r="M3" s="569"/>
      <c r="N3" s="569"/>
      <c r="O3" s="569"/>
      <c r="P3" s="552"/>
      <c r="Q3" s="551"/>
      <c r="R3" s="569"/>
      <c r="S3" s="569"/>
      <c r="T3" s="552"/>
      <c r="U3" s="551"/>
      <c r="V3" s="569"/>
      <c r="W3" s="569"/>
      <c r="X3" s="552"/>
      <c r="Y3" s="562"/>
      <c r="Z3" s="563"/>
      <c r="AA3" s="551"/>
      <c r="AB3" s="569"/>
      <c r="AC3" s="569"/>
      <c r="AD3" s="569"/>
      <c r="AE3" s="569"/>
      <c r="AF3" s="552"/>
      <c r="AG3" s="551"/>
      <c r="AH3" s="569"/>
      <c r="AI3" s="569"/>
      <c r="AJ3" s="552"/>
      <c r="AK3" s="562"/>
      <c r="AL3" s="563"/>
      <c r="AM3" s="557"/>
      <c r="AN3" s="558"/>
      <c r="AO3" s="551"/>
      <c r="AP3" s="552"/>
    </row>
    <row r="4" spans="1:42" ht="11.15" customHeight="1" x14ac:dyDescent="0.35">
      <c r="K4" s="575"/>
      <c r="L4" s="575"/>
      <c r="M4" s="575"/>
      <c r="N4" s="575"/>
      <c r="O4" s="575"/>
      <c r="P4" s="575"/>
      <c r="Q4" s="573"/>
      <c r="R4" s="573"/>
      <c r="S4" s="573"/>
      <c r="T4" s="573"/>
      <c r="U4" s="574"/>
      <c r="V4" s="574"/>
      <c r="W4" s="574"/>
      <c r="X4" s="574"/>
      <c r="Y4" s="571"/>
      <c r="Z4" s="571"/>
      <c r="AA4" s="572"/>
      <c r="AB4" s="572"/>
      <c r="AC4" s="572"/>
      <c r="AD4" s="572"/>
      <c r="AE4" s="572"/>
      <c r="AF4" s="572"/>
      <c r="AG4" s="570"/>
      <c r="AH4" s="570"/>
      <c r="AI4" s="570"/>
      <c r="AJ4" s="570"/>
      <c r="AK4" s="564"/>
      <c r="AL4" s="564"/>
      <c r="AM4" s="559"/>
      <c r="AN4" s="559"/>
      <c r="AO4" s="553"/>
      <c r="AP4" s="553"/>
    </row>
    <row r="5" spans="1:42" x14ac:dyDescent="0.35">
      <c r="A5" s="543" t="s">
        <v>38</v>
      </c>
      <c r="B5" s="543"/>
      <c r="C5" s="543"/>
      <c r="D5" s="543"/>
      <c r="E5" s="543"/>
      <c r="F5" s="543"/>
      <c r="G5" s="543"/>
      <c r="H5" s="543"/>
      <c r="I5" s="543"/>
    </row>
    <row r="6" spans="1:42" x14ac:dyDescent="0.35">
      <c r="A6" s="413" t="s">
        <v>40</v>
      </c>
      <c r="B6" s="413"/>
      <c r="C6" s="413"/>
      <c r="D6" s="413"/>
      <c r="E6" s="413"/>
      <c r="F6" s="413"/>
      <c r="G6" s="413"/>
      <c r="H6" s="413"/>
      <c r="I6" s="413"/>
      <c r="K6" s="409">
        <v>1</v>
      </c>
      <c r="L6" s="410"/>
      <c r="M6" s="409">
        <v>0.8</v>
      </c>
      <c r="N6" s="410"/>
      <c r="O6" s="409">
        <v>1.2</v>
      </c>
      <c r="P6" s="410"/>
      <c r="Q6" s="409">
        <v>0.8</v>
      </c>
      <c r="R6" s="410"/>
      <c r="S6" s="409">
        <v>0.8</v>
      </c>
      <c r="T6" s="410"/>
      <c r="U6" s="409">
        <v>1.1000000000000001</v>
      </c>
      <c r="V6" s="410"/>
      <c r="W6" s="409">
        <v>1.1000000000000001</v>
      </c>
      <c r="X6" s="410"/>
      <c r="Y6" s="409">
        <v>1.1000000000000001</v>
      </c>
      <c r="Z6" s="410"/>
      <c r="AA6" s="409">
        <v>1.1000000000000001</v>
      </c>
      <c r="AB6" s="410"/>
      <c r="AC6" s="409">
        <v>1</v>
      </c>
      <c r="AD6" s="410"/>
      <c r="AE6" s="409">
        <v>1</v>
      </c>
      <c r="AF6" s="410"/>
      <c r="AG6" s="409">
        <v>1</v>
      </c>
      <c r="AH6" s="410"/>
      <c r="AI6" s="409">
        <v>1.1000000000000001</v>
      </c>
      <c r="AJ6" s="410"/>
      <c r="AK6" s="409">
        <v>1.1000000000000001</v>
      </c>
      <c r="AL6" s="410"/>
      <c r="AM6" s="409">
        <v>0.9</v>
      </c>
      <c r="AN6" s="410"/>
      <c r="AO6" s="409"/>
      <c r="AP6" s="410"/>
    </row>
    <row r="7" spans="1:42" x14ac:dyDescent="0.35">
      <c r="A7" s="413" t="s">
        <v>39</v>
      </c>
      <c r="B7" s="413"/>
      <c r="C7" s="413"/>
      <c r="D7" s="413"/>
      <c r="E7" s="413"/>
      <c r="F7" s="413"/>
      <c r="G7" s="413"/>
      <c r="H7" s="413"/>
      <c r="I7" s="413"/>
      <c r="K7" s="409">
        <v>1</v>
      </c>
      <c r="L7" s="410"/>
      <c r="M7" s="409">
        <v>0.8</v>
      </c>
      <c r="N7" s="410"/>
      <c r="O7" s="409">
        <v>1.1000000000000001</v>
      </c>
      <c r="P7" s="410"/>
      <c r="Q7" s="409">
        <v>0.8</v>
      </c>
      <c r="R7" s="410"/>
      <c r="S7" s="409">
        <v>0.8</v>
      </c>
      <c r="T7" s="410"/>
      <c r="U7" s="409">
        <v>1.1000000000000001</v>
      </c>
      <c r="V7" s="410"/>
      <c r="W7" s="409">
        <v>1.1000000000000001</v>
      </c>
      <c r="X7" s="410"/>
      <c r="Y7" s="409">
        <v>1</v>
      </c>
      <c r="Z7" s="410"/>
      <c r="AA7" s="409">
        <v>1.1000000000000001</v>
      </c>
      <c r="AB7" s="410"/>
      <c r="AC7" s="409">
        <v>1</v>
      </c>
      <c r="AD7" s="410"/>
      <c r="AE7" s="409">
        <v>1.2</v>
      </c>
      <c r="AF7" s="410"/>
      <c r="AG7" s="409">
        <v>1</v>
      </c>
      <c r="AH7" s="410"/>
      <c r="AI7" s="409">
        <v>1.1000000000000001</v>
      </c>
      <c r="AJ7" s="410"/>
      <c r="AK7" s="409">
        <v>1.1000000000000001</v>
      </c>
      <c r="AL7" s="410"/>
      <c r="AM7" s="409">
        <v>1.1000000000000001</v>
      </c>
      <c r="AN7" s="410"/>
      <c r="AO7" s="409"/>
      <c r="AP7" s="410"/>
    </row>
    <row r="8" spans="1:42" x14ac:dyDescent="0.35">
      <c r="A8" s="413" t="s">
        <v>44</v>
      </c>
      <c r="B8" s="413"/>
      <c r="C8" s="413"/>
      <c r="D8" s="413"/>
      <c r="E8" s="413"/>
      <c r="F8" s="413"/>
      <c r="G8" s="413"/>
      <c r="H8" s="413"/>
      <c r="I8" s="413"/>
      <c r="K8" s="409">
        <v>1</v>
      </c>
      <c r="L8" s="410"/>
      <c r="M8" s="409">
        <v>0.8</v>
      </c>
      <c r="N8" s="410"/>
      <c r="O8" s="409">
        <v>1.1000000000000001</v>
      </c>
      <c r="P8" s="410"/>
      <c r="Q8" s="409">
        <v>0.8</v>
      </c>
      <c r="R8" s="410"/>
      <c r="S8" s="409">
        <v>0.8</v>
      </c>
      <c r="T8" s="410"/>
      <c r="U8" s="409">
        <v>1.1000000000000001</v>
      </c>
      <c r="V8" s="410"/>
      <c r="W8" s="409">
        <v>1.1000000000000001</v>
      </c>
      <c r="X8" s="410"/>
      <c r="Y8" s="409">
        <v>1</v>
      </c>
      <c r="Z8" s="410"/>
      <c r="AA8" s="409">
        <v>0.7</v>
      </c>
      <c r="AB8" s="410"/>
      <c r="AC8" s="409">
        <v>0.7</v>
      </c>
      <c r="AD8" s="410"/>
      <c r="AE8" s="409">
        <v>0.7</v>
      </c>
      <c r="AF8" s="410"/>
      <c r="AG8" s="409">
        <v>1.2</v>
      </c>
      <c r="AH8" s="410"/>
      <c r="AI8" s="409">
        <v>1.1000000000000001</v>
      </c>
      <c r="AJ8" s="410"/>
      <c r="AK8" s="409">
        <v>1.1000000000000001</v>
      </c>
      <c r="AL8" s="410"/>
      <c r="AM8" s="409">
        <v>1.2</v>
      </c>
      <c r="AN8" s="410"/>
      <c r="AO8" s="409"/>
      <c r="AP8" s="410"/>
    </row>
    <row r="9" spans="1:42" x14ac:dyDescent="0.35">
      <c r="A9" s="413" t="s">
        <v>42</v>
      </c>
      <c r="B9" s="413"/>
      <c r="C9" s="413"/>
      <c r="D9" s="413"/>
      <c r="E9" s="413"/>
      <c r="F9" s="413"/>
      <c r="G9" s="413"/>
      <c r="H9" s="413"/>
      <c r="I9" s="413"/>
      <c r="K9" s="409">
        <v>1</v>
      </c>
      <c r="L9" s="410"/>
      <c r="M9" s="409">
        <v>0.8</v>
      </c>
      <c r="N9" s="410"/>
      <c r="O9" s="409">
        <v>1.1000000000000001</v>
      </c>
      <c r="P9" s="410"/>
      <c r="Q9" s="409">
        <v>0.8</v>
      </c>
      <c r="R9" s="410"/>
      <c r="S9" s="409">
        <v>0.8</v>
      </c>
      <c r="T9" s="410"/>
      <c r="U9" s="409">
        <v>0.9</v>
      </c>
      <c r="V9" s="410"/>
      <c r="W9" s="409">
        <v>0.9</v>
      </c>
      <c r="X9" s="410"/>
      <c r="Y9" s="409">
        <v>1</v>
      </c>
      <c r="Z9" s="410"/>
      <c r="AA9" s="409">
        <v>1.1000000000000001</v>
      </c>
      <c r="AB9" s="410"/>
      <c r="AC9" s="409">
        <v>1</v>
      </c>
      <c r="AD9" s="410"/>
      <c r="AE9" s="409">
        <v>1</v>
      </c>
      <c r="AF9" s="410"/>
      <c r="AG9" s="409">
        <v>1</v>
      </c>
      <c r="AH9" s="410"/>
      <c r="AI9" s="409">
        <v>1.1000000000000001</v>
      </c>
      <c r="AJ9" s="410"/>
      <c r="AK9" s="409">
        <v>1.1000000000000001</v>
      </c>
      <c r="AL9" s="410"/>
      <c r="AM9" s="409">
        <v>1.1000000000000001</v>
      </c>
      <c r="AN9" s="410"/>
      <c r="AO9" s="409"/>
      <c r="AP9" s="410"/>
    </row>
    <row r="10" spans="1:42" x14ac:dyDescent="0.35">
      <c r="A10" s="413" t="s">
        <v>41</v>
      </c>
      <c r="B10" s="413"/>
      <c r="C10" s="413"/>
      <c r="D10" s="413"/>
      <c r="E10" s="413"/>
      <c r="F10" s="413"/>
      <c r="G10" s="413"/>
      <c r="H10" s="413"/>
      <c r="I10" s="413"/>
      <c r="K10" s="409">
        <v>1</v>
      </c>
      <c r="L10" s="410"/>
      <c r="M10" s="409">
        <v>0.8</v>
      </c>
      <c r="N10" s="410"/>
      <c r="O10" s="409">
        <v>1.1000000000000001</v>
      </c>
      <c r="P10" s="410"/>
      <c r="Q10" s="409">
        <v>0.8</v>
      </c>
      <c r="R10" s="410"/>
      <c r="S10" s="409">
        <v>0.8</v>
      </c>
      <c r="T10" s="410"/>
      <c r="U10" s="409">
        <v>1.1000000000000001</v>
      </c>
      <c r="V10" s="410"/>
      <c r="W10" s="409">
        <v>1.1000000000000001</v>
      </c>
      <c r="X10" s="410"/>
      <c r="Y10" s="409">
        <v>1</v>
      </c>
      <c r="Z10" s="410"/>
      <c r="AA10" s="409">
        <v>1.1000000000000001</v>
      </c>
      <c r="AB10" s="410"/>
      <c r="AC10" s="409">
        <v>1</v>
      </c>
      <c r="AD10" s="410"/>
      <c r="AE10" s="409">
        <v>1</v>
      </c>
      <c r="AF10" s="410"/>
      <c r="AG10" s="409">
        <v>1</v>
      </c>
      <c r="AH10" s="410"/>
      <c r="AI10" s="409">
        <v>0.9</v>
      </c>
      <c r="AJ10" s="410"/>
      <c r="AK10" s="409">
        <v>1.1000000000000001</v>
      </c>
      <c r="AL10" s="410"/>
      <c r="AM10" s="409">
        <v>1.1000000000000001</v>
      </c>
      <c r="AN10" s="410"/>
      <c r="AO10" s="409"/>
      <c r="AP10" s="410"/>
    </row>
    <row r="11" spans="1:42" x14ac:dyDescent="0.35">
      <c r="A11" s="413" t="s">
        <v>43</v>
      </c>
      <c r="B11" s="413"/>
      <c r="C11" s="413"/>
      <c r="D11" s="413"/>
      <c r="E11" s="413"/>
      <c r="F11" s="413"/>
      <c r="G11" s="413"/>
      <c r="H11" s="413"/>
      <c r="I11" s="413"/>
      <c r="K11" s="409">
        <v>1</v>
      </c>
      <c r="L11" s="410"/>
      <c r="M11" s="409">
        <v>0.8</v>
      </c>
      <c r="N11" s="410"/>
      <c r="O11" s="409">
        <v>1.1000000000000001</v>
      </c>
      <c r="P11" s="410"/>
      <c r="Q11" s="409">
        <v>0.8</v>
      </c>
      <c r="R11" s="410"/>
      <c r="S11" s="409">
        <v>0.8</v>
      </c>
      <c r="T11" s="410"/>
      <c r="U11" s="409">
        <v>1.1000000000000001</v>
      </c>
      <c r="V11" s="410"/>
      <c r="W11" s="409">
        <v>1.1000000000000001</v>
      </c>
      <c r="X11" s="410"/>
      <c r="Y11" s="409">
        <v>1</v>
      </c>
      <c r="Z11" s="410"/>
      <c r="AA11" s="409">
        <v>1.1000000000000001</v>
      </c>
      <c r="AB11" s="410"/>
      <c r="AC11" s="409">
        <v>1</v>
      </c>
      <c r="AD11" s="410"/>
      <c r="AE11" s="409">
        <v>1</v>
      </c>
      <c r="AF11" s="410"/>
      <c r="AG11" s="409">
        <v>1.1000000000000001</v>
      </c>
      <c r="AH11" s="410"/>
      <c r="AI11" s="409">
        <v>1.1000000000000001</v>
      </c>
      <c r="AJ11" s="410"/>
      <c r="AK11" s="409">
        <v>1.1000000000000001</v>
      </c>
      <c r="AL11" s="410"/>
      <c r="AM11" s="409">
        <v>1.1000000000000001</v>
      </c>
      <c r="AN11" s="410"/>
      <c r="AO11" s="409"/>
      <c r="AP11" s="410"/>
    </row>
    <row r="12" spans="1:42" ht="8.5" customHeight="1" x14ac:dyDescent="0.35"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x14ac:dyDescent="0.35">
      <c r="A13" s="543" t="s">
        <v>45</v>
      </c>
      <c r="B13" s="543"/>
      <c r="C13" s="543"/>
      <c r="D13" s="543"/>
      <c r="E13" s="543"/>
      <c r="F13" s="543"/>
      <c r="G13" s="543"/>
      <c r="H13" s="543"/>
      <c r="I13" s="543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54"/>
      <c r="AP13" s="154"/>
    </row>
    <row r="14" spans="1:42" x14ac:dyDescent="0.35">
      <c r="A14" s="413" t="s">
        <v>46</v>
      </c>
      <c r="B14" s="413"/>
      <c r="C14" s="413"/>
      <c r="D14" s="413"/>
      <c r="E14" s="413"/>
      <c r="F14" s="413"/>
      <c r="G14" s="413"/>
      <c r="H14" s="413"/>
      <c r="I14" s="413"/>
      <c r="K14" s="409">
        <v>1</v>
      </c>
      <c r="L14" s="410"/>
      <c r="M14" s="409">
        <v>1.2</v>
      </c>
      <c r="N14" s="410"/>
      <c r="O14" s="409">
        <v>0.7</v>
      </c>
      <c r="P14" s="410"/>
      <c r="Q14" s="409">
        <v>1.1000000000000001</v>
      </c>
      <c r="R14" s="410"/>
      <c r="S14" s="409">
        <v>1.1000000000000001</v>
      </c>
      <c r="T14" s="410"/>
      <c r="U14" s="409">
        <v>1.1000000000000001</v>
      </c>
      <c r="V14" s="410"/>
      <c r="W14" s="409">
        <v>1</v>
      </c>
      <c r="X14" s="410"/>
      <c r="Y14" s="409">
        <v>0.7</v>
      </c>
      <c r="Z14" s="410"/>
      <c r="AA14" s="409">
        <v>1</v>
      </c>
      <c r="AB14" s="410"/>
      <c r="AC14" s="409">
        <v>1.1000000000000001</v>
      </c>
      <c r="AD14" s="410"/>
      <c r="AE14" s="409">
        <v>1</v>
      </c>
      <c r="AF14" s="410"/>
      <c r="AG14" s="409">
        <v>1.1000000000000001</v>
      </c>
      <c r="AH14" s="410"/>
      <c r="AI14" s="409">
        <v>1.1000000000000001</v>
      </c>
      <c r="AJ14" s="410"/>
      <c r="AK14" s="409">
        <v>0.8</v>
      </c>
      <c r="AL14" s="410"/>
      <c r="AM14" s="409">
        <v>0.8</v>
      </c>
      <c r="AN14" s="410"/>
      <c r="AO14" s="409"/>
      <c r="AP14" s="410"/>
    </row>
    <row r="15" spans="1:42" x14ac:dyDescent="0.35">
      <c r="A15" s="413" t="s">
        <v>47</v>
      </c>
      <c r="B15" s="413"/>
      <c r="C15" s="413"/>
      <c r="D15" s="413"/>
      <c r="E15" s="413"/>
      <c r="F15" s="413"/>
      <c r="G15" s="413"/>
      <c r="H15" s="413"/>
      <c r="I15" s="413"/>
      <c r="K15" s="409">
        <v>1</v>
      </c>
      <c r="L15" s="410"/>
      <c r="M15" s="409">
        <v>1.2</v>
      </c>
      <c r="N15" s="410"/>
      <c r="O15" s="409">
        <v>0.7</v>
      </c>
      <c r="P15" s="410"/>
      <c r="Q15" s="409">
        <v>1</v>
      </c>
      <c r="R15" s="410"/>
      <c r="S15" s="409">
        <v>1.1000000000000001</v>
      </c>
      <c r="T15" s="410"/>
      <c r="U15" s="409">
        <v>1.1000000000000001</v>
      </c>
      <c r="V15" s="410"/>
      <c r="W15" s="409">
        <v>1</v>
      </c>
      <c r="X15" s="410"/>
      <c r="Y15" s="409">
        <v>0.7</v>
      </c>
      <c r="Z15" s="410"/>
      <c r="AA15" s="409">
        <v>1</v>
      </c>
      <c r="AB15" s="410"/>
      <c r="AC15" s="409">
        <v>1.1000000000000001</v>
      </c>
      <c r="AD15" s="410"/>
      <c r="AE15" s="409">
        <v>1</v>
      </c>
      <c r="AF15" s="410"/>
      <c r="AG15" s="409">
        <v>0.8</v>
      </c>
      <c r="AH15" s="410"/>
      <c r="AI15" s="409">
        <v>0.8</v>
      </c>
      <c r="AJ15" s="410"/>
      <c r="AK15" s="409">
        <v>0.8</v>
      </c>
      <c r="AL15" s="410"/>
      <c r="AM15" s="409">
        <v>1</v>
      </c>
      <c r="AN15" s="410"/>
      <c r="AO15" s="409"/>
      <c r="AP15" s="410"/>
    </row>
    <row r="16" spans="1:42" x14ac:dyDescent="0.35">
      <c r="A16" s="413" t="s">
        <v>222</v>
      </c>
      <c r="B16" s="413"/>
      <c r="C16" s="413"/>
      <c r="D16" s="413"/>
      <c r="E16" s="413"/>
      <c r="F16" s="413"/>
      <c r="G16" s="413"/>
      <c r="H16" s="413"/>
      <c r="I16" s="413"/>
      <c r="K16" s="409">
        <v>0.8</v>
      </c>
      <c r="L16" s="410"/>
      <c r="M16" s="409">
        <v>1.2</v>
      </c>
      <c r="N16" s="410"/>
      <c r="O16" s="409">
        <v>0.7</v>
      </c>
      <c r="P16" s="410"/>
      <c r="Q16" s="409">
        <v>1</v>
      </c>
      <c r="R16" s="410"/>
      <c r="S16" s="409">
        <v>1.1000000000000001</v>
      </c>
      <c r="T16" s="410"/>
      <c r="U16" s="409">
        <v>1.1000000000000001</v>
      </c>
      <c r="V16" s="410"/>
      <c r="W16" s="409">
        <v>1</v>
      </c>
      <c r="X16" s="410"/>
      <c r="Y16" s="409">
        <v>0.7</v>
      </c>
      <c r="Z16" s="410"/>
      <c r="AA16" s="409">
        <v>1.1000000000000001</v>
      </c>
      <c r="AB16" s="410"/>
      <c r="AC16" s="409">
        <v>1.3</v>
      </c>
      <c r="AD16" s="410"/>
      <c r="AE16" s="409">
        <v>1.2</v>
      </c>
      <c r="AF16" s="410"/>
      <c r="AG16" s="409">
        <v>0.8</v>
      </c>
      <c r="AH16" s="410"/>
      <c r="AI16" s="409">
        <v>0.8</v>
      </c>
      <c r="AJ16" s="410"/>
      <c r="AK16" s="409">
        <v>0.8</v>
      </c>
      <c r="AL16" s="410"/>
      <c r="AM16" s="409">
        <v>0.8</v>
      </c>
      <c r="AN16" s="410"/>
      <c r="AO16" s="409"/>
      <c r="AP16" s="410"/>
    </row>
    <row r="17" spans="1:42" ht="8.5" customHeight="1" x14ac:dyDescent="0.35"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2" x14ac:dyDescent="0.35">
      <c r="A18" s="543" t="s">
        <v>48</v>
      </c>
      <c r="B18" s="543"/>
      <c r="C18" s="543"/>
      <c r="D18" s="543"/>
      <c r="E18" s="543"/>
      <c r="F18" s="543"/>
      <c r="G18" s="543"/>
      <c r="H18" s="543"/>
      <c r="I18" s="543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54"/>
      <c r="AP18" s="154"/>
    </row>
    <row r="19" spans="1:42" x14ac:dyDescent="0.35">
      <c r="A19" s="413" t="s">
        <v>52</v>
      </c>
      <c r="B19" s="413"/>
      <c r="C19" s="413"/>
      <c r="D19" s="413"/>
      <c r="E19" s="413"/>
      <c r="F19" s="413"/>
      <c r="G19" s="413"/>
      <c r="H19" s="413"/>
      <c r="I19" s="413"/>
      <c r="K19" s="409">
        <v>0.9</v>
      </c>
      <c r="L19" s="410"/>
      <c r="M19" s="409">
        <v>1.1000000000000001</v>
      </c>
      <c r="N19" s="410"/>
      <c r="O19" s="409">
        <v>0.8</v>
      </c>
      <c r="P19" s="410"/>
      <c r="Q19" s="409">
        <v>0.9</v>
      </c>
      <c r="R19" s="410"/>
      <c r="S19" s="409">
        <v>0.9</v>
      </c>
      <c r="T19" s="410"/>
      <c r="U19" s="409">
        <v>1.2</v>
      </c>
      <c r="V19" s="410"/>
      <c r="W19" s="409">
        <v>1.2</v>
      </c>
      <c r="X19" s="410"/>
      <c r="Y19" s="409">
        <v>0.9</v>
      </c>
      <c r="Z19" s="410"/>
      <c r="AA19" s="409">
        <v>1.1000000000000001</v>
      </c>
      <c r="AB19" s="410"/>
      <c r="AC19" s="409">
        <v>1.2</v>
      </c>
      <c r="AD19" s="410"/>
      <c r="AE19" s="409">
        <v>1.1000000000000001</v>
      </c>
      <c r="AF19" s="410"/>
      <c r="AG19" s="409">
        <v>1.1000000000000001</v>
      </c>
      <c r="AH19" s="410"/>
      <c r="AI19" s="409">
        <v>1</v>
      </c>
      <c r="AJ19" s="410"/>
      <c r="AK19" s="409">
        <v>1.1000000000000001</v>
      </c>
      <c r="AL19" s="410"/>
      <c r="AM19" s="409">
        <v>1.1000000000000001</v>
      </c>
      <c r="AN19" s="410"/>
      <c r="AO19" s="409"/>
      <c r="AP19" s="410"/>
    </row>
    <row r="20" spans="1:42" x14ac:dyDescent="0.35">
      <c r="A20" s="413" t="s">
        <v>51</v>
      </c>
      <c r="B20" s="413"/>
      <c r="C20" s="413"/>
      <c r="D20" s="413"/>
      <c r="E20" s="413"/>
      <c r="F20" s="413"/>
      <c r="G20" s="413"/>
      <c r="H20" s="413"/>
      <c r="I20" s="413"/>
      <c r="K20" s="409">
        <v>0.9</v>
      </c>
      <c r="L20" s="410"/>
      <c r="M20" s="409">
        <v>1</v>
      </c>
      <c r="N20" s="410"/>
      <c r="O20" s="409">
        <v>0.7</v>
      </c>
      <c r="P20" s="410"/>
      <c r="Q20" s="409">
        <v>0.9</v>
      </c>
      <c r="R20" s="410"/>
      <c r="S20" s="409">
        <v>0.9</v>
      </c>
      <c r="T20" s="410"/>
      <c r="U20" s="409">
        <v>1.2</v>
      </c>
      <c r="V20" s="410"/>
      <c r="W20" s="409">
        <v>1.2</v>
      </c>
      <c r="X20" s="410"/>
      <c r="Y20" s="409">
        <v>0.9</v>
      </c>
      <c r="Z20" s="410"/>
      <c r="AA20" s="409">
        <v>1.1000000000000001</v>
      </c>
      <c r="AB20" s="410"/>
      <c r="AC20" s="409">
        <v>1.2</v>
      </c>
      <c r="AD20" s="410"/>
      <c r="AE20" s="409">
        <v>1.2</v>
      </c>
      <c r="AF20" s="410"/>
      <c r="AG20" s="409">
        <v>1.1000000000000001</v>
      </c>
      <c r="AH20" s="410"/>
      <c r="AI20" s="409">
        <v>1</v>
      </c>
      <c r="AJ20" s="410"/>
      <c r="AK20" s="409">
        <v>0.9</v>
      </c>
      <c r="AL20" s="410"/>
      <c r="AM20" s="409">
        <v>1.1000000000000001</v>
      </c>
      <c r="AN20" s="410"/>
      <c r="AO20" s="409"/>
      <c r="AP20" s="410"/>
    </row>
    <row r="21" spans="1:42" x14ac:dyDescent="0.35">
      <c r="A21" s="413" t="s">
        <v>53</v>
      </c>
      <c r="B21" s="413"/>
      <c r="C21" s="413"/>
      <c r="D21" s="413"/>
      <c r="E21" s="413"/>
      <c r="F21" s="413"/>
      <c r="G21" s="413"/>
      <c r="H21" s="413"/>
      <c r="I21" s="413"/>
      <c r="K21" s="409">
        <v>0.9</v>
      </c>
      <c r="L21" s="410"/>
      <c r="M21" s="409">
        <v>1</v>
      </c>
      <c r="N21" s="410"/>
      <c r="O21" s="409">
        <v>0.8</v>
      </c>
      <c r="P21" s="410"/>
      <c r="Q21" s="409">
        <v>0.9</v>
      </c>
      <c r="R21" s="410"/>
      <c r="S21" s="409">
        <v>0.9</v>
      </c>
      <c r="T21" s="410"/>
      <c r="U21" s="409">
        <v>1.2</v>
      </c>
      <c r="V21" s="410"/>
      <c r="W21" s="409">
        <v>1.2</v>
      </c>
      <c r="X21" s="410"/>
      <c r="Y21" s="409">
        <v>0.9</v>
      </c>
      <c r="Z21" s="410"/>
      <c r="AA21" s="409">
        <v>1.1000000000000001</v>
      </c>
      <c r="AB21" s="410"/>
      <c r="AC21" s="409">
        <v>1.2</v>
      </c>
      <c r="AD21" s="410"/>
      <c r="AE21" s="409">
        <v>1.1000000000000001</v>
      </c>
      <c r="AF21" s="410"/>
      <c r="AG21" s="409">
        <v>1.1000000000000001</v>
      </c>
      <c r="AH21" s="410"/>
      <c r="AI21" s="409">
        <v>1</v>
      </c>
      <c r="AJ21" s="410"/>
      <c r="AK21" s="409">
        <v>0.9</v>
      </c>
      <c r="AL21" s="410"/>
      <c r="AM21" s="409">
        <v>1.1000000000000001</v>
      </c>
      <c r="AN21" s="410"/>
      <c r="AO21" s="409"/>
      <c r="AP21" s="410"/>
    </row>
    <row r="22" spans="1:42" x14ac:dyDescent="0.35">
      <c r="A22" s="413" t="s">
        <v>421</v>
      </c>
      <c r="B22" s="413"/>
      <c r="C22" s="413"/>
      <c r="D22" s="413"/>
      <c r="E22" s="413"/>
      <c r="F22" s="413"/>
      <c r="G22" s="413"/>
      <c r="H22" s="413"/>
      <c r="I22" s="413"/>
      <c r="K22" s="409">
        <v>1</v>
      </c>
      <c r="L22" s="410"/>
      <c r="M22" s="409">
        <v>1</v>
      </c>
      <c r="N22" s="410"/>
      <c r="O22" s="409">
        <v>0.8</v>
      </c>
      <c r="P22" s="410"/>
      <c r="Q22" s="409">
        <v>0.9</v>
      </c>
      <c r="R22" s="410"/>
      <c r="S22" s="409">
        <v>0.9</v>
      </c>
      <c r="T22" s="410"/>
      <c r="U22" s="409">
        <v>1.3</v>
      </c>
      <c r="V22" s="410"/>
      <c r="W22" s="409">
        <v>1.3</v>
      </c>
      <c r="X22" s="410"/>
      <c r="Y22" s="409">
        <v>0.9</v>
      </c>
      <c r="Z22" s="410"/>
      <c r="AA22" s="409">
        <v>1.3</v>
      </c>
      <c r="AB22" s="410"/>
      <c r="AC22" s="409">
        <v>1.2</v>
      </c>
      <c r="AD22" s="410"/>
      <c r="AE22" s="409">
        <v>1.1000000000000001</v>
      </c>
      <c r="AF22" s="410"/>
      <c r="AG22" s="409">
        <v>1.1000000000000001</v>
      </c>
      <c r="AH22" s="410"/>
      <c r="AI22" s="409">
        <v>1</v>
      </c>
      <c r="AJ22" s="410"/>
      <c r="AK22" s="409">
        <v>0.9</v>
      </c>
      <c r="AL22" s="410"/>
      <c r="AM22" s="409">
        <v>1.1000000000000001</v>
      </c>
      <c r="AN22" s="410"/>
      <c r="AO22" s="409"/>
      <c r="AP22" s="410"/>
    </row>
    <row r="23" spans="1:42" x14ac:dyDescent="0.35">
      <c r="A23" s="413" t="s">
        <v>49</v>
      </c>
      <c r="B23" s="413"/>
      <c r="C23" s="413"/>
      <c r="D23" s="413"/>
      <c r="E23" s="413"/>
      <c r="F23" s="413"/>
      <c r="G23" s="413"/>
      <c r="H23" s="413"/>
      <c r="I23" s="413"/>
      <c r="K23" s="409">
        <v>0.9</v>
      </c>
      <c r="L23" s="410"/>
      <c r="M23" s="409">
        <v>1</v>
      </c>
      <c r="N23" s="410"/>
      <c r="O23" s="409">
        <v>0.8</v>
      </c>
      <c r="P23" s="410"/>
      <c r="Q23" s="409">
        <v>0.9</v>
      </c>
      <c r="R23" s="410"/>
      <c r="S23" s="409">
        <v>0.9</v>
      </c>
      <c r="T23" s="410"/>
      <c r="U23" s="409">
        <v>1.2</v>
      </c>
      <c r="V23" s="410"/>
      <c r="W23" s="409">
        <v>1.2</v>
      </c>
      <c r="X23" s="410"/>
      <c r="Y23" s="409">
        <v>0.9</v>
      </c>
      <c r="Z23" s="410"/>
      <c r="AA23" s="409">
        <v>1.1000000000000001</v>
      </c>
      <c r="AB23" s="410"/>
      <c r="AC23" s="409">
        <v>1.2</v>
      </c>
      <c r="AD23" s="410"/>
      <c r="AE23" s="409">
        <v>1.1000000000000001</v>
      </c>
      <c r="AF23" s="410"/>
      <c r="AG23" s="409">
        <v>1.1000000000000001</v>
      </c>
      <c r="AH23" s="410"/>
      <c r="AI23" s="409">
        <v>1</v>
      </c>
      <c r="AJ23" s="410"/>
      <c r="AK23" s="409">
        <v>1</v>
      </c>
      <c r="AL23" s="410"/>
      <c r="AM23" s="409">
        <v>1.1000000000000001</v>
      </c>
      <c r="AN23" s="410"/>
      <c r="AO23" s="409"/>
      <c r="AP23" s="410"/>
    </row>
    <row r="24" spans="1:42" x14ac:dyDescent="0.35">
      <c r="A24" s="413" t="s">
        <v>50</v>
      </c>
      <c r="B24" s="413"/>
      <c r="C24" s="413"/>
      <c r="D24" s="413"/>
      <c r="E24" s="413"/>
      <c r="F24" s="413"/>
      <c r="G24" s="413"/>
      <c r="H24" s="413"/>
      <c r="I24" s="413"/>
      <c r="K24" s="409">
        <v>0.9</v>
      </c>
      <c r="L24" s="410"/>
      <c r="M24" s="409">
        <v>1</v>
      </c>
      <c r="N24" s="410"/>
      <c r="O24" s="409">
        <v>1.1000000000000001</v>
      </c>
      <c r="P24" s="410"/>
      <c r="Q24" s="409">
        <v>0.9</v>
      </c>
      <c r="R24" s="410"/>
      <c r="S24" s="409">
        <v>0.9</v>
      </c>
      <c r="T24" s="410"/>
      <c r="U24" s="409">
        <v>1.2</v>
      </c>
      <c r="V24" s="410"/>
      <c r="W24" s="409">
        <v>1.2</v>
      </c>
      <c r="X24" s="410"/>
      <c r="Y24" s="409">
        <v>0.9</v>
      </c>
      <c r="Z24" s="410"/>
      <c r="AA24" s="409">
        <v>1.1000000000000001</v>
      </c>
      <c r="AB24" s="410"/>
      <c r="AC24" s="409">
        <v>1.2</v>
      </c>
      <c r="AD24" s="410"/>
      <c r="AE24" s="409">
        <v>1.1000000000000001</v>
      </c>
      <c r="AF24" s="410"/>
      <c r="AG24" s="409">
        <v>1.1000000000000001</v>
      </c>
      <c r="AH24" s="410"/>
      <c r="AI24" s="409">
        <v>1</v>
      </c>
      <c r="AJ24" s="410"/>
      <c r="AK24" s="409">
        <v>0.9</v>
      </c>
      <c r="AL24" s="410"/>
      <c r="AM24" s="409">
        <v>1.1000000000000001</v>
      </c>
      <c r="AN24" s="410"/>
      <c r="AO24" s="409"/>
      <c r="AP24" s="410"/>
    </row>
    <row r="25" spans="1:42" ht="8.5" customHeight="1" x14ac:dyDescent="0.35"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2" x14ac:dyDescent="0.35">
      <c r="A26" s="543" t="s">
        <v>54</v>
      </c>
      <c r="B26" s="543"/>
      <c r="C26" s="543"/>
      <c r="D26" s="543"/>
      <c r="E26" s="543"/>
      <c r="F26" s="543"/>
      <c r="G26" s="543"/>
      <c r="H26" s="543"/>
      <c r="I26" s="543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54"/>
      <c r="AP26" s="154"/>
    </row>
    <row r="27" spans="1:42" x14ac:dyDescent="0.35">
      <c r="A27" s="413" t="s">
        <v>55</v>
      </c>
      <c r="B27" s="413"/>
      <c r="C27" s="413"/>
      <c r="D27" s="413"/>
      <c r="E27" s="413"/>
      <c r="F27" s="413"/>
      <c r="G27" s="413"/>
      <c r="H27" s="413"/>
      <c r="I27" s="413"/>
      <c r="K27" s="409">
        <v>1.1000000000000001</v>
      </c>
      <c r="L27" s="410"/>
      <c r="M27" s="409">
        <v>0.9</v>
      </c>
      <c r="N27" s="410"/>
      <c r="O27" s="409">
        <v>1.2</v>
      </c>
      <c r="P27" s="410"/>
      <c r="Q27" s="409">
        <v>1.1000000000000001</v>
      </c>
      <c r="R27" s="410"/>
      <c r="S27" s="409">
        <v>1.1000000000000001</v>
      </c>
      <c r="T27" s="410"/>
      <c r="U27" s="409">
        <v>0.9</v>
      </c>
      <c r="V27" s="410"/>
      <c r="W27" s="409">
        <v>0.9</v>
      </c>
      <c r="X27" s="410"/>
      <c r="Y27" s="409">
        <v>1.3</v>
      </c>
      <c r="Z27" s="410"/>
      <c r="AA27" s="409">
        <v>0.8</v>
      </c>
      <c r="AB27" s="410"/>
      <c r="AC27" s="409">
        <v>0.8</v>
      </c>
      <c r="AD27" s="410"/>
      <c r="AE27" s="409">
        <v>0.8</v>
      </c>
      <c r="AF27" s="410"/>
      <c r="AG27" s="409" t="s">
        <v>450</v>
      </c>
      <c r="AH27" s="410"/>
      <c r="AI27" s="409">
        <v>1.3</v>
      </c>
      <c r="AJ27" s="410"/>
      <c r="AK27" s="409">
        <v>0.8</v>
      </c>
      <c r="AL27" s="410"/>
      <c r="AM27" s="409">
        <v>0.8</v>
      </c>
      <c r="AN27" s="410"/>
      <c r="AO27" s="409"/>
      <c r="AP27" s="410"/>
    </row>
    <row r="28" spans="1:42" x14ac:dyDescent="0.35">
      <c r="A28" s="413" t="s">
        <v>362</v>
      </c>
      <c r="B28" s="413"/>
      <c r="C28" s="413"/>
      <c r="D28" s="413"/>
      <c r="E28" s="413"/>
      <c r="F28" s="413"/>
      <c r="G28" s="413"/>
      <c r="H28" s="413"/>
      <c r="I28" s="413"/>
      <c r="K28" s="409">
        <v>1.1000000000000001</v>
      </c>
      <c r="L28" s="410"/>
      <c r="M28" s="409">
        <v>0.9</v>
      </c>
      <c r="N28" s="410"/>
      <c r="O28" s="409">
        <v>1.2</v>
      </c>
      <c r="P28" s="410"/>
      <c r="Q28" s="409">
        <v>1.2</v>
      </c>
      <c r="R28" s="410"/>
      <c r="S28" s="409">
        <v>1.2</v>
      </c>
      <c r="T28" s="410"/>
      <c r="U28" s="409">
        <v>0.9</v>
      </c>
      <c r="V28" s="410"/>
      <c r="W28" s="409">
        <v>0.9</v>
      </c>
      <c r="X28" s="410"/>
      <c r="Y28" s="409">
        <v>1.2</v>
      </c>
      <c r="Z28" s="410"/>
      <c r="AA28" s="409">
        <v>0.8</v>
      </c>
      <c r="AB28" s="410"/>
      <c r="AC28" s="409">
        <v>0.8</v>
      </c>
      <c r="AD28" s="410"/>
      <c r="AE28" s="409">
        <v>0.8</v>
      </c>
      <c r="AF28" s="410"/>
      <c r="AG28" s="409">
        <v>1.2</v>
      </c>
      <c r="AH28" s="410"/>
      <c r="AI28" s="409">
        <v>1.2</v>
      </c>
      <c r="AJ28" s="410"/>
      <c r="AK28" s="409">
        <v>1.1000000000000001</v>
      </c>
      <c r="AL28" s="410"/>
      <c r="AM28" s="409">
        <v>0.8</v>
      </c>
      <c r="AN28" s="410"/>
      <c r="AO28" s="409"/>
      <c r="AP28" s="410"/>
    </row>
    <row r="29" spans="1:42" x14ac:dyDescent="0.35">
      <c r="A29" s="413" t="s">
        <v>57</v>
      </c>
      <c r="B29" s="413"/>
      <c r="C29" s="413"/>
      <c r="D29" s="413"/>
      <c r="E29" s="413"/>
      <c r="F29" s="413"/>
      <c r="G29" s="413"/>
      <c r="H29" s="413"/>
      <c r="I29" s="413"/>
      <c r="K29" s="409">
        <v>1.1000000000000001</v>
      </c>
      <c r="L29" s="410"/>
      <c r="M29" s="409">
        <v>0.9</v>
      </c>
      <c r="N29" s="410"/>
      <c r="O29" s="409">
        <v>0.8</v>
      </c>
      <c r="P29" s="410"/>
      <c r="Q29" s="409">
        <v>1.1000000000000001</v>
      </c>
      <c r="R29" s="410"/>
      <c r="S29" s="409">
        <v>1.1000000000000001</v>
      </c>
      <c r="T29" s="410"/>
      <c r="U29" s="409">
        <v>0.9</v>
      </c>
      <c r="V29" s="410"/>
      <c r="W29" s="409">
        <v>0.9</v>
      </c>
      <c r="X29" s="410"/>
      <c r="Y29" s="409">
        <v>1.2</v>
      </c>
      <c r="Z29" s="410"/>
      <c r="AA29" s="409">
        <v>0.8</v>
      </c>
      <c r="AB29" s="410"/>
      <c r="AC29" s="409">
        <v>0.8</v>
      </c>
      <c r="AD29" s="410"/>
      <c r="AE29" s="409">
        <v>0.8</v>
      </c>
      <c r="AF29" s="410"/>
      <c r="AG29" s="409">
        <v>1.2</v>
      </c>
      <c r="AH29" s="410"/>
      <c r="AI29" s="409">
        <v>1.2</v>
      </c>
      <c r="AJ29" s="410"/>
      <c r="AK29" s="409">
        <v>0.8</v>
      </c>
      <c r="AL29" s="410"/>
      <c r="AM29" s="409">
        <v>0.8</v>
      </c>
      <c r="AN29" s="410"/>
      <c r="AO29" s="409"/>
      <c r="AP29" s="410"/>
    </row>
    <row r="30" spans="1:42" x14ac:dyDescent="0.35">
      <c r="A30" s="413" t="s">
        <v>56</v>
      </c>
      <c r="B30" s="413"/>
      <c r="C30" s="413"/>
      <c r="D30" s="413"/>
      <c r="E30" s="413"/>
      <c r="F30" s="413"/>
      <c r="G30" s="413"/>
      <c r="H30" s="413"/>
      <c r="I30" s="413"/>
      <c r="K30" s="409">
        <v>1.1000000000000001</v>
      </c>
      <c r="L30" s="410"/>
      <c r="M30" s="409">
        <v>0.9</v>
      </c>
      <c r="N30" s="410"/>
      <c r="O30" s="409">
        <v>1.2</v>
      </c>
      <c r="P30" s="410"/>
      <c r="Q30" s="409">
        <v>1.1000000000000001</v>
      </c>
      <c r="R30" s="410"/>
      <c r="S30" s="409">
        <v>1.1000000000000001</v>
      </c>
      <c r="T30" s="410"/>
      <c r="U30" s="409">
        <v>0.9</v>
      </c>
      <c r="V30" s="410"/>
      <c r="W30" s="409">
        <v>0.9</v>
      </c>
      <c r="X30" s="410"/>
      <c r="Y30" s="409">
        <v>1.2</v>
      </c>
      <c r="Z30" s="410"/>
      <c r="AA30" s="409">
        <v>1.1000000000000001</v>
      </c>
      <c r="AB30" s="410"/>
      <c r="AC30" s="409">
        <v>1.1000000000000001</v>
      </c>
      <c r="AD30" s="410"/>
      <c r="AE30" s="409">
        <v>1.1000000000000001</v>
      </c>
      <c r="AF30" s="410"/>
      <c r="AG30" s="409">
        <v>1.2</v>
      </c>
      <c r="AH30" s="410"/>
      <c r="AI30" s="409">
        <v>1.2</v>
      </c>
      <c r="AJ30" s="410"/>
      <c r="AK30" s="409">
        <v>0.8</v>
      </c>
      <c r="AL30" s="410"/>
      <c r="AM30" s="409">
        <v>0.8</v>
      </c>
      <c r="AN30" s="410"/>
      <c r="AO30" s="409"/>
      <c r="AP30" s="410"/>
    </row>
    <row r="31" spans="1:42" ht="8.5" customHeight="1" x14ac:dyDescent="0.35"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</row>
    <row r="32" spans="1:42" x14ac:dyDescent="0.35">
      <c r="A32" s="543" t="s">
        <v>58</v>
      </c>
      <c r="B32" s="543"/>
      <c r="C32" s="543"/>
      <c r="D32" s="543"/>
      <c r="E32" s="543"/>
      <c r="F32" s="543"/>
      <c r="G32" s="543"/>
      <c r="H32" s="543"/>
      <c r="I32" s="543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54"/>
      <c r="AP32" s="154"/>
    </row>
    <row r="33" spans="1:42" x14ac:dyDescent="0.35">
      <c r="A33" s="413" t="s">
        <v>62</v>
      </c>
      <c r="B33" s="413"/>
      <c r="C33" s="413"/>
      <c r="D33" s="413"/>
      <c r="E33" s="413"/>
      <c r="F33" s="413"/>
      <c r="G33" s="413"/>
      <c r="H33" s="413"/>
      <c r="I33" s="413"/>
      <c r="K33" s="409">
        <v>0.8</v>
      </c>
      <c r="L33" s="410"/>
      <c r="M33" s="409">
        <v>1.1000000000000001</v>
      </c>
      <c r="N33" s="410"/>
      <c r="O33" s="409">
        <v>0.9</v>
      </c>
      <c r="P33" s="410"/>
      <c r="Q33" s="409">
        <v>1.1000000000000001</v>
      </c>
      <c r="R33" s="410"/>
      <c r="S33" s="409">
        <v>1.1000000000000001</v>
      </c>
      <c r="T33" s="410"/>
      <c r="U33" s="409">
        <v>1.1000000000000001</v>
      </c>
      <c r="V33" s="410"/>
      <c r="W33" s="409">
        <v>1.1000000000000001</v>
      </c>
      <c r="X33" s="410"/>
      <c r="Y33" s="409">
        <v>0.8</v>
      </c>
      <c r="Z33" s="410"/>
      <c r="AA33" s="409">
        <v>0.8</v>
      </c>
      <c r="AB33" s="410"/>
      <c r="AC33" s="409">
        <v>1</v>
      </c>
      <c r="AD33" s="410"/>
      <c r="AE33" s="409">
        <v>1</v>
      </c>
      <c r="AF33" s="410"/>
      <c r="AG33" s="409">
        <v>1.1000000000000001</v>
      </c>
      <c r="AH33" s="410"/>
      <c r="AI33" s="409">
        <v>1</v>
      </c>
      <c r="AJ33" s="410"/>
      <c r="AK33" s="409">
        <v>1.1000000000000001</v>
      </c>
      <c r="AL33" s="410"/>
      <c r="AM33" s="409">
        <v>1</v>
      </c>
      <c r="AN33" s="410"/>
      <c r="AO33" s="409"/>
      <c r="AP33" s="410"/>
    </row>
    <row r="34" spans="1:42" x14ac:dyDescent="0.35">
      <c r="A34" s="413" t="s">
        <v>59</v>
      </c>
      <c r="B34" s="413"/>
      <c r="C34" s="413"/>
      <c r="D34" s="413"/>
      <c r="E34" s="413"/>
      <c r="F34" s="413"/>
      <c r="G34" s="413"/>
      <c r="H34" s="413"/>
      <c r="I34" s="413"/>
      <c r="K34" s="409">
        <v>0.8</v>
      </c>
      <c r="L34" s="410"/>
      <c r="M34" s="409">
        <v>1.1000000000000001</v>
      </c>
      <c r="N34" s="410"/>
      <c r="O34" s="409">
        <v>0.9</v>
      </c>
      <c r="P34" s="410"/>
      <c r="Q34" s="409">
        <v>1.1000000000000001</v>
      </c>
      <c r="R34" s="410"/>
      <c r="S34" s="409">
        <v>1.1000000000000001</v>
      </c>
      <c r="T34" s="410"/>
      <c r="U34" s="409">
        <v>1.2</v>
      </c>
      <c r="V34" s="410"/>
      <c r="W34" s="409">
        <v>1.2</v>
      </c>
      <c r="X34" s="410"/>
      <c r="Y34" s="409">
        <v>0.8</v>
      </c>
      <c r="Z34" s="410"/>
      <c r="AA34" s="409">
        <v>0.8</v>
      </c>
      <c r="AB34" s="410"/>
      <c r="AC34" s="409">
        <v>1</v>
      </c>
      <c r="AD34" s="410"/>
      <c r="AE34" s="409">
        <v>1</v>
      </c>
      <c r="AF34" s="410"/>
      <c r="AG34" s="409">
        <v>1.3</v>
      </c>
      <c r="AH34" s="410"/>
      <c r="AI34" s="409">
        <v>1.2</v>
      </c>
      <c r="AJ34" s="410"/>
      <c r="AK34" s="409">
        <v>1.1000000000000001</v>
      </c>
      <c r="AL34" s="410"/>
      <c r="AM34" s="409">
        <v>1.1000000000000001</v>
      </c>
      <c r="AN34" s="410"/>
      <c r="AO34" s="409"/>
      <c r="AP34" s="410"/>
    </row>
    <row r="35" spans="1:42" x14ac:dyDescent="0.35">
      <c r="A35" s="413" t="s">
        <v>61</v>
      </c>
      <c r="B35" s="413"/>
      <c r="C35" s="413"/>
      <c r="D35" s="413"/>
      <c r="E35" s="413"/>
      <c r="F35" s="413"/>
      <c r="G35" s="413"/>
      <c r="H35" s="413"/>
      <c r="I35" s="413"/>
      <c r="K35" s="409">
        <v>0.8</v>
      </c>
      <c r="L35" s="410"/>
      <c r="M35" s="409">
        <v>1.1000000000000001</v>
      </c>
      <c r="N35" s="410"/>
      <c r="O35" s="409">
        <v>0.9</v>
      </c>
      <c r="P35" s="410"/>
      <c r="Q35" s="409">
        <v>0.8</v>
      </c>
      <c r="R35" s="410"/>
      <c r="S35" s="409">
        <v>0.8</v>
      </c>
      <c r="T35" s="410"/>
      <c r="U35" s="409">
        <v>1.1000000000000001</v>
      </c>
      <c r="V35" s="410"/>
      <c r="W35" s="409">
        <v>1.1000000000000001</v>
      </c>
      <c r="X35" s="410"/>
      <c r="Y35" s="409">
        <v>0.8</v>
      </c>
      <c r="Z35" s="410"/>
      <c r="AA35" s="409">
        <v>0.8</v>
      </c>
      <c r="AB35" s="410"/>
      <c r="AC35" s="409">
        <v>1</v>
      </c>
      <c r="AD35" s="410"/>
      <c r="AE35" s="409">
        <v>1</v>
      </c>
      <c r="AF35" s="410"/>
      <c r="AG35" s="409">
        <v>1.3</v>
      </c>
      <c r="AH35" s="410"/>
      <c r="AI35" s="409">
        <v>1.2</v>
      </c>
      <c r="AJ35" s="410"/>
      <c r="AK35" s="409">
        <v>0.9</v>
      </c>
      <c r="AL35" s="410"/>
      <c r="AM35" s="409">
        <v>1</v>
      </c>
      <c r="AN35" s="410"/>
      <c r="AO35" s="409"/>
      <c r="AP35" s="410"/>
    </row>
    <row r="36" spans="1:42" x14ac:dyDescent="0.35">
      <c r="A36" s="413" t="s">
        <v>60</v>
      </c>
      <c r="B36" s="413"/>
      <c r="C36" s="413"/>
      <c r="D36" s="413"/>
      <c r="E36" s="413"/>
      <c r="F36" s="413"/>
      <c r="G36" s="413"/>
      <c r="H36" s="413"/>
      <c r="I36" s="413"/>
      <c r="K36" s="409">
        <v>0.8</v>
      </c>
      <c r="L36" s="410"/>
      <c r="M36" s="409">
        <v>1.1000000000000001</v>
      </c>
      <c r="N36" s="410"/>
      <c r="O36" s="409">
        <v>1</v>
      </c>
      <c r="P36" s="410"/>
      <c r="Q36" s="409">
        <v>1.1000000000000001</v>
      </c>
      <c r="R36" s="410"/>
      <c r="S36" s="409">
        <v>1.1000000000000001</v>
      </c>
      <c r="T36" s="410"/>
      <c r="U36" s="409">
        <v>1.1000000000000001</v>
      </c>
      <c r="V36" s="410"/>
      <c r="W36" s="409">
        <v>1.1000000000000001</v>
      </c>
      <c r="X36" s="410"/>
      <c r="Y36" s="409">
        <v>0.8</v>
      </c>
      <c r="Z36" s="410"/>
      <c r="AA36" s="409">
        <v>0.8</v>
      </c>
      <c r="AB36" s="410"/>
      <c r="AC36" s="409">
        <v>1</v>
      </c>
      <c r="AD36" s="410"/>
      <c r="AE36" s="409">
        <v>1</v>
      </c>
      <c r="AF36" s="410"/>
      <c r="AG36" s="409">
        <v>1.3</v>
      </c>
      <c r="AH36" s="410"/>
      <c r="AI36" s="409">
        <v>1.2</v>
      </c>
      <c r="AJ36" s="410"/>
      <c r="AK36" s="409">
        <v>1.1000000000000001</v>
      </c>
      <c r="AL36" s="410"/>
      <c r="AM36" s="409">
        <v>1</v>
      </c>
      <c r="AN36" s="410"/>
      <c r="AO36" s="409"/>
      <c r="AP36" s="410"/>
    </row>
    <row r="37" spans="1:42" x14ac:dyDescent="0.35">
      <c r="A37" s="413" t="s">
        <v>63</v>
      </c>
      <c r="B37" s="413"/>
      <c r="C37" s="413"/>
      <c r="D37" s="413"/>
      <c r="E37" s="413"/>
      <c r="F37" s="413"/>
      <c r="G37" s="413"/>
      <c r="H37" s="413"/>
      <c r="I37" s="413"/>
      <c r="K37" s="409">
        <v>0.8</v>
      </c>
      <c r="L37" s="410"/>
      <c r="M37" s="409">
        <v>0.8</v>
      </c>
      <c r="N37" s="410"/>
      <c r="O37" s="409">
        <v>0.9</v>
      </c>
      <c r="P37" s="410"/>
      <c r="Q37" s="409">
        <v>1.1000000000000001</v>
      </c>
      <c r="R37" s="410"/>
      <c r="S37" s="409">
        <v>1.1000000000000001</v>
      </c>
      <c r="T37" s="410"/>
      <c r="U37" s="409">
        <v>1.1000000000000001</v>
      </c>
      <c r="V37" s="410"/>
      <c r="W37" s="409">
        <v>1.1000000000000001</v>
      </c>
      <c r="X37" s="410"/>
      <c r="Y37" s="409">
        <v>0.8</v>
      </c>
      <c r="Z37" s="410"/>
      <c r="AA37" s="409">
        <v>0.8</v>
      </c>
      <c r="AB37" s="410"/>
      <c r="AC37" s="409">
        <v>1</v>
      </c>
      <c r="AD37" s="410"/>
      <c r="AE37" s="409">
        <v>1</v>
      </c>
      <c r="AF37" s="410"/>
      <c r="AG37" s="409">
        <v>1.3</v>
      </c>
      <c r="AH37" s="410"/>
      <c r="AI37" s="409">
        <v>1.2</v>
      </c>
      <c r="AJ37" s="410"/>
      <c r="AK37" s="409">
        <v>1.1000000000000001</v>
      </c>
      <c r="AL37" s="410"/>
      <c r="AM37" s="409">
        <v>1.2</v>
      </c>
      <c r="AN37" s="410"/>
      <c r="AO37" s="409"/>
      <c r="AP37" s="410"/>
    </row>
    <row r="38" spans="1:42" x14ac:dyDescent="0.35">
      <c r="A38" s="413" t="s">
        <v>370</v>
      </c>
      <c r="B38" s="413"/>
      <c r="C38" s="413"/>
      <c r="D38" s="413"/>
      <c r="E38" s="413"/>
      <c r="F38" s="413"/>
      <c r="G38" s="413"/>
      <c r="H38" s="413"/>
      <c r="I38" s="413"/>
      <c r="K38" s="409">
        <v>0.8</v>
      </c>
      <c r="L38" s="410"/>
      <c r="M38" s="409">
        <v>1.1000000000000001</v>
      </c>
      <c r="N38" s="410"/>
      <c r="O38" s="409">
        <v>0.9</v>
      </c>
      <c r="P38" s="410"/>
      <c r="Q38" s="409">
        <v>0.9</v>
      </c>
      <c r="R38" s="410"/>
      <c r="S38" s="409">
        <v>0.9</v>
      </c>
      <c r="T38" s="410"/>
      <c r="U38" s="409">
        <v>1.1000000000000001</v>
      </c>
      <c r="V38" s="410"/>
      <c r="W38" s="409">
        <v>1.1000000000000001</v>
      </c>
      <c r="X38" s="410"/>
      <c r="Y38" s="409">
        <v>0.8</v>
      </c>
      <c r="Z38" s="410"/>
      <c r="AA38" s="409">
        <v>0.8</v>
      </c>
      <c r="AB38" s="410"/>
      <c r="AC38" s="409">
        <v>1</v>
      </c>
      <c r="AD38" s="410"/>
      <c r="AE38" s="409">
        <v>1</v>
      </c>
      <c r="AF38" s="410"/>
      <c r="AG38" s="409">
        <v>1.3</v>
      </c>
      <c r="AH38" s="410"/>
      <c r="AI38" s="409">
        <v>1.2</v>
      </c>
      <c r="AJ38" s="410"/>
      <c r="AK38" s="409">
        <v>1.2</v>
      </c>
      <c r="AL38" s="410"/>
      <c r="AM38" s="409">
        <v>1</v>
      </c>
      <c r="AN38" s="410"/>
      <c r="AO38" s="409"/>
      <c r="AP38" s="410"/>
    </row>
    <row r="39" spans="1:42" ht="8.5" customHeight="1" x14ac:dyDescent="0.35"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x14ac:dyDescent="0.35">
      <c r="A40" s="543" t="s">
        <v>64</v>
      </c>
      <c r="B40" s="543"/>
      <c r="C40" s="543"/>
      <c r="D40" s="543"/>
      <c r="E40" s="543"/>
      <c r="F40" s="543"/>
      <c r="G40" s="543"/>
      <c r="H40" s="543"/>
      <c r="I40" s="543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54"/>
      <c r="AP40" s="154"/>
    </row>
    <row r="41" spans="1:42" x14ac:dyDescent="0.35">
      <c r="A41" s="413" t="s">
        <v>68</v>
      </c>
      <c r="B41" s="413"/>
      <c r="C41" s="413"/>
      <c r="D41" s="413"/>
      <c r="E41" s="413"/>
      <c r="F41" s="413"/>
      <c r="G41" s="413"/>
      <c r="H41" s="413"/>
      <c r="I41" s="413"/>
      <c r="K41" s="409">
        <v>1.2</v>
      </c>
      <c r="L41" s="410"/>
      <c r="M41" s="409">
        <v>1</v>
      </c>
      <c r="N41" s="410"/>
      <c r="O41" s="409">
        <v>1.1000000000000001</v>
      </c>
      <c r="P41" s="410"/>
      <c r="Q41" s="409">
        <v>1</v>
      </c>
      <c r="R41" s="410"/>
      <c r="S41" s="409">
        <v>1</v>
      </c>
      <c r="T41" s="410"/>
      <c r="U41" s="409">
        <v>1</v>
      </c>
      <c r="V41" s="410"/>
      <c r="W41" s="409">
        <v>1.1000000000000001</v>
      </c>
      <c r="X41" s="410"/>
      <c r="Y41" s="409">
        <v>1.1000000000000001</v>
      </c>
      <c r="Z41" s="410"/>
      <c r="AA41" s="409">
        <v>0.7</v>
      </c>
      <c r="AB41" s="410"/>
      <c r="AC41" s="409">
        <v>0.7</v>
      </c>
      <c r="AD41" s="410"/>
      <c r="AE41" s="409">
        <v>0.7</v>
      </c>
      <c r="AF41" s="410"/>
      <c r="AG41" s="409">
        <v>1.2</v>
      </c>
      <c r="AH41" s="410"/>
      <c r="AI41" s="409">
        <v>1.1000000000000001</v>
      </c>
      <c r="AJ41" s="410"/>
      <c r="AK41" s="409">
        <v>1</v>
      </c>
      <c r="AL41" s="410"/>
      <c r="AM41" s="409">
        <v>0.8</v>
      </c>
      <c r="AN41" s="410"/>
      <c r="AO41" s="409"/>
      <c r="AP41" s="410"/>
    </row>
    <row r="42" spans="1:42" x14ac:dyDescent="0.35">
      <c r="A42" s="413" t="s">
        <v>65</v>
      </c>
      <c r="B42" s="413"/>
      <c r="C42" s="413"/>
      <c r="D42" s="413"/>
      <c r="E42" s="413"/>
      <c r="F42" s="413"/>
      <c r="G42" s="413"/>
      <c r="H42" s="413"/>
      <c r="I42" s="413"/>
      <c r="K42" s="409">
        <v>1.2</v>
      </c>
      <c r="L42" s="410"/>
      <c r="M42" s="409">
        <v>1</v>
      </c>
      <c r="N42" s="410"/>
      <c r="O42" s="409">
        <v>0.7</v>
      </c>
      <c r="P42" s="410"/>
      <c r="Q42" s="409">
        <v>1</v>
      </c>
      <c r="R42" s="410"/>
      <c r="S42" s="409">
        <v>1</v>
      </c>
      <c r="T42" s="410"/>
      <c r="U42" s="409">
        <v>1</v>
      </c>
      <c r="V42" s="410"/>
      <c r="W42" s="409">
        <v>1.1000000000000001</v>
      </c>
      <c r="X42" s="410"/>
      <c r="Y42" s="409">
        <v>1.1000000000000001</v>
      </c>
      <c r="Z42" s="410"/>
      <c r="AA42" s="409">
        <v>0.7</v>
      </c>
      <c r="AB42" s="410"/>
      <c r="AC42" s="409">
        <v>0.7</v>
      </c>
      <c r="AD42" s="410"/>
      <c r="AE42" s="409">
        <v>0.7</v>
      </c>
      <c r="AF42" s="410"/>
      <c r="AG42" s="409">
        <v>1.1000000000000001</v>
      </c>
      <c r="AH42" s="410"/>
      <c r="AI42" s="409">
        <v>1.1000000000000001</v>
      </c>
      <c r="AJ42" s="410"/>
      <c r="AK42" s="409">
        <v>0.8</v>
      </c>
      <c r="AL42" s="410"/>
      <c r="AM42" s="409">
        <v>1</v>
      </c>
      <c r="AN42" s="410"/>
      <c r="AO42" s="409"/>
      <c r="AP42" s="410"/>
    </row>
    <row r="43" spans="1:42" x14ac:dyDescent="0.35">
      <c r="A43" s="413" t="s">
        <v>66</v>
      </c>
      <c r="B43" s="413"/>
      <c r="C43" s="413"/>
      <c r="D43" s="413"/>
      <c r="E43" s="413"/>
      <c r="F43" s="413"/>
      <c r="G43" s="413"/>
      <c r="H43" s="413"/>
      <c r="I43" s="413"/>
      <c r="K43" s="409">
        <v>1.2</v>
      </c>
      <c r="L43" s="410"/>
      <c r="M43" s="409">
        <v>1</v>
      </c>
      <c r="N43" s="410"/>
      <c r="O43" s="409">
        <v>1.1000000000000001</v>
      </c>
      <c r="P43" s="410"/>
      <c r="Q43" s="409">
        <v>1</v>
      </c>
      <c r="R43" s="410"/>
      <c r="S43" s="409">
        <v>1</v>
      </c>
      <c r="T43" s="410"/>
      <c r="U43" s="409">
        <v>1</v>
      </c>
      <c r="V43" s="410"/>
      <c r="W43" s="409">
        <v>1.1000000000000001</v>
      </c>
      <c r="X43" s="410"/>
      <c r="Y43" s="409">
        <v>1.2</v>
      </c>
      <c r="Z43" s="410"/>
      <c r="AA43" s="409">
        <v>0.7</v>
      </c>
      <c r="AB43" s="410"/>
      <c r="AC43" s="409">
        <v>0.7</v>
      </c>
      <c r="AD43" s="410"/>
      <c r="AE43" s="409">
        <v>0.7</v>
      </c>
      <c r="AF43" s="410"/>
      <c r="AG43" s="409">
        <v>1.1000000000000001</v>
      </c>
      <c r="AH43" s="410"/>
      <c r="AI43" s="409">
        <v>1.2</v>
      </c>
      <c r="AJ43" s="410"/>
      <c r="AK43" s="409">
        <v>0.8</v>
      </c>
      <c r="AL43" s="410"/>
      <c r="AM43" s="409">
        <v>0.8</v>
      </c>
      <c r="AN43" s="410"/>
      <c r="AO43" s="409"/>
      <c r="AP43" s="410"/>
    </row>
    <row r="44" spans="1:42" x14ac:dyDescent="0.35">
      <c r="A44" s="413" t="s">
        <v>67</v>
      </c>
      <c r="B44" s="413"/>
      <c r="C44" s="413"/>
      <c r="D44" s="413"/>
      <c r="E44" s="413"/>
      <c r="F44" s="413"/>
      <c r="G44" s="413"/>
      <c r="H44" s="413"/>
      <c r="I44" s="413"/>
      <c r="K44" s="409">
        <v>1.2</v>
      </c>
      <c r="L44" s="410"/>
      <c r="M44" s="409">
        <v>1.1000000000000001</v>
      </c>
      <c r="N44" s="410"/>
      <c r="O44" s="409">
        <v>1.1000000000000001</v>
      </c>
      <c r="P44" s="410"/>
      <c r="Q44" s="409">
        <v>0.8</v>
      </c>
      <c r="R44" s="410"/>
      <c r="S44" s="409">
        <v>0.8</v>
      </c>
      <c r="T44" s="410"/>
      <c r="U44" s="409">
        <v>1</v>
      </c>
      <c r="V44" s="410"/>
      <c r="W44" s="409">
        <v>1.1000000000000001</v>
      </c>
      <c r="X44" s="410"/>
      <c r="Y44" s="409">
        <v>1.1000000000000001</v>
      </c>
      <c r="Z44" s="410"/>
      <c r="AA44" s="409">
        <v>0.7</v>
      </c>
      <c r="AB44" s="410"/>
      <c r="AC44" s="409">
        <v>0.7</v>
      </c>
      <c r="AD44" s="410"/>
      <c r="AE44" s="409">
        <v>0.7</v>
      </c>
      <c r="AF44" s="410"/>
      <c r="AG44" s="409">
        <v>1.1000000000000001</v>
      </c>
      <c r="AH44" s="410"/>
      <c r="AI44" s="409">
        <v>1.1000000000000001</v>
      </c>
      <c r="AJ44" s="410"/>
      <c r="AK44" s="409">
        <v>0.8</v>
      </c>
      <c r="AL44" s="410"/>
      <c r="AM44" s="409">
        <v>0.8</v>
      </c>
      <c r="AN44" s="410"/>
      <c r="AO44" s="409"/>
      <c r="AP44" s="410"/>
    </row>
    <row r="45" spans="1:42" ht="8.5" customHeight="1" x14ac:dyDescent="0.35"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x14ac:dyDescent="0.35">
      <c r="A46" s="543" t="s">
        <v>69</v>
      </c>
      <c r="B46" s="543"/>
      <c r="C46" s="543"/>
      <c r="D46" s="543"/>
      <c r="E46" s="543"/>
      <c r="F46" s="543"/>
      <c r="G46" s="543"/>
      <c r="H46" s="543"/>
      <c r="I46" s="543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54"/>
      <c r="AP46" s="154"/>
    </row>
    <row r="47" spans="1:42" x14ac:dyDescent="0.35">
      <c r="A47" s="413" t="s">
        <v>70</v>
      </c>
      <c r="B47" s="413"/>
      <c r="C47" s="413"/>
      <c r="D47" s="413"/>
      <c r="E47" s="413"/>
      <c r="F47" s="413"/>
      <c r="G47" s="413"/>
      <c r="H47" s="413"/>
      <c r="I47" s="413"/>
      <c r="K47" s="409">
        <v>0.9</v>
      </c>
      <c r="L47" s="410"/>
      <c r="M47" s="409">
        <v>1.2</v>
      </c>
      <c r="N47" s="410"/>
      <c r="O47" s="409">
        <v>0.8</v>
      </c>
      <c r="P47" s="410"/>
      <c r="Q47" s="409">
        <v>1.1000000000000001</v>
      </c>
      <c r="R47" s="410"/>
      <c r="S47" s="409">
        <v>1</v>
      </c>
      <c r="T47" s="410"/>
      <c r="U47" s="409">
        <v>1.2</v>
      </c>
      <c r="V47" s="410"/>
      <c r="W47" s="409">
        <v>1.2</v>
      </c>
      <c r="X47" s="410"/>
      <c r="Y47" s="409">
        <v>0.7</v>
      </c>
      <c r="Z47" s="410"/>
      <c r="AA47" s="409">
        <v>0.7</v>
      </c>
      <c r="AB47" s="410"/>
      <c r="AC47" s="409">
        <v>0.7</v>
      </c>
      <c r="AD47" s="410"/>
      <c r="AE47" s="409">
        <v>0.7</v>
      </c>
      <c r="AF47" s="410"/>
      <c r="AG47" s="409">
        <v>0.8</v>
      </c>
      <c r="AH47" s="410"/>
      <c r="AI47" s="409">
        <v>0.8</v>
      </c>
      <c r="AJ47" s="410"/>
      <c r="AK47" s="409">
        <v>1.1000000000000001</v>
      </c>
      <c r="AL47" s="410"/>
      <c r="AM47" s="409">
        <v>1.1000000000000001</v>
      </c>
      <c r="AN47" s="410"/>
      <c r="AO47" s="409"/>
      <c r="AP47" s="410"/>
    </row>
    <row r="48" spans="1:42" x14ac:dyDescent="0.35">
      <c r="A48" s="413" t="s">
        <v>71</v>
      </c>
      <c r="B48" s="413"/>
      <c r="C48" s="413"/>
      <c r="D48" s="413"/>
      <c r="E48" s="413"/>
      <c r="F48" s="413"/>
      <c r="G48" s="413"/>
      <c r="H48" s="413"/>
      <c r="I48" s="413"/>
      <c r="K48" s="409">
        <v>0.9</v>
      </c>
      <c r="L48" s="410"/>
      <c r="M48" s="409">
        <v>1.2</v>
      </c>
      <c r="N48" s="410"/>
      <c r="O48" s="409">
        <v>0.8</v>
      </c>
      <c r="P48" s="410"/>
      <c r="Q48" s="409">
        <v>1.1000000000000001</v>
      </c>
      <c r="R48" s="410"/>
      <c r="S48" s="409">
        <v>1</v>
      </c>
      <c r="T48" s="410"/>
      <c r="U48" s="409">
        <v>1.2</v>
      </c>
      <c r="V48" s="410"/>
      <c r="W48" s="409">
        <v>1.2</v>
      </c>
      <c r="X48" s="410"/>
      <c r="Y48" s="409">
        <v>0.7</v>
      </c>
      <c r="Z48" s="410"/>
      <c r="AA48" s="409">
        <v>0.7</v>
      </c>
      <c r="AB48" s="410"/>
      <c r="AC48" s="409">
        <v>0.7</v>
      </c>
      <c r="AD48" s="410"/>
      <c r="AE48" s="409">
        <v>0.7</v>
      </c>
      <c r="AF48" s="410"/>
      <c r="AG48" s="409">
        <v>0.8</v>
      </c>
      <c r="AH48" s="410"/>
      <c r="AI48" s="409">
        <v>0.8</v>
      </c>
      <c r="AJ48" s="410"/>
      <c r="AK48" s="409">
        <v>1.1000000000000001</v>
      </c>
      <c r="AL48" s="410"/>
      <c r="AM48" s="409">
        <v>1.1000000000000001</v>
      </c>
      <c r="AN48" s="410"/>
      <c r="AO48" s="409"/>
      <c r="AP48" s="410"/>
    </row>
    <row r="49" spans="1:42" ht="8.5" customHeight="1" x14ac:dyDescent="0.35"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x14ac:dyDescent="0.35">
      <c r="A50" s="543" t="s">
        <v>72</v>
      </c>
      <c r="B50" s="543"/>
      <c r="C50" s="543"/>
      <c r="D50" s="543"/>
      <c r="E50" s="543"/>
      <c r="F50" s="543"/>
      <c r="G50" s="543"/>
      <c r="H50" s="543"/>
      <c r="I50" s="543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54"/>
      <c r="AP50" s="154"/>
    </row>
    <row r="51" spans="1:42" x14ac:dyDescent="0.35">
      <c r="A51" s="413" t="s">
        <v>76</v>
      </c>
      <c r="B51" s="413"/>
      <c r="C51" s="413"/>
      <c r="D51" s="413"/>
      <c r="E51" s="413"/>
      <c r="F51" s="413"/>
      <c r="G51" s="413"/>
      <c r="H51" s="413"/>
      <c r="I51" s="413"/>
      <c r="K51" s="409">
        <v>1</v>
      </c>
      <c r="L51" s="410"/>
      <c r="M51" s="409">
        <v>1.1000000000000001</v>
      </c>
      <c r="N51" s="410"/>
      <c r="O51" s="409">
        <v>1.2</v>
      </c>
      <c r="P51" s="410"/>
      <c r="Q51" s="409">
        <v>1.2</v>
      </c>
      <c r="R51" s="410"/>
      <c r="S51" s="409">
        <v>1.2</v>
      </c>
      <c r="T51" s="410"/>
      <c r="U51" s="409">
        <v>1.1000000000000001</v>
      </c>
      <c r="V51" s="410"/>
      <c r="W51" s="409">
        <v>1</v>
      </c>
      <c r="X51" s="410"/>
      <c r="Y51" s="409">
        <v>1.1000000000000001</v>
      </c>
      <c r="Z51" s="410"/>
      <c r="AA51" s="409">
        <v>1.3</v>
      </c>
      <c r="AB51" s="410"/>
      <c r="AC51" s="409">
        <v>1.1000000000000001</v>
      </c>
      <c r="AD51" s="410"/>
      <c r="AE51" s="409">
        <v>1.2</v>
      </c>
      <c r="AF51" s="410"/>
      <c r="AG51" s="409">
        <v>0.8</v>
      </c>
      <c r="AH51" s="410"/>
      <c r="AI51" s="409">
        <v>1.1000000000000001</v>
      </c>
      <c r="AJ51" s="410"/>
      <c r="AK51" s="409">
        <v>1.2</v>
      </c>
      <c r="AL51" s="410"/>
      <c r="AM51" s="409">
        <v>1.3</v>
      </c>
      <c r="AN51" s="410"/>
      <c r="AO51" s="409"/>
      <c r="AP51" s="410"/>
    </row>
    <row r="52" spans="1:42" x14ac:dyDescent="0.35">
      <c r="A52" s="413" t="s">
        <v>75</v>
      </c>
      <c r="B52" s="413"/>
      <c r="C52" s="413"/>
      <c r="D52" s="413"/>
      <c r="E52" s="413"/>
      <c r="F52" s="413"/>
      <c r="G52" s="413"/>
      <c r="H52" s="413"/>
      <c r="I52" s="413"/>
      <c r="K52" s="409">
        <v>1</v>
      </c>
      <c r="L52" s="410"/>
      <c r="M52" s="409">
        <v>1</v>
      </c>
      <c r="N52" s="410"/>
      <c r="O52" s="409">
        <v>1.2</v>
      </c>
      <c r="P52" s="410"/>
      <c r="Q52" s="409">
        <v>0.9</v>
      </c>
      <c r="R52" s="410"/>
      <c r="S52" s="409">
        <v>1.2</v>
      </c>
      <c r="T52" s="410"/>
      <c r="U52" s="409">
        <v>0.9</v>
      </c>
      <c r="V52" s="410"/>
      <c r="W52" s="409">
        <v>1</v>
      </c>
      <c r="X52" s="410"/>
      <c r="Y52" s="409">
        <v>1.1000000000000001</v>
      </c>
      <c r="Z52" s="410"/>
      <c r="AA52" s="409">
        <v>1.2</v>
      </c>
      <c r="AB52" s="410"/>
      <c r="AC52" s="409">
        <v>1</v>
      </c>
      <c r="AD52" s="410"/>
      <c r="AE52" s="409">
        <v>1.1000000000000001</v>
      </c>
      <c r="AF52" s="410"/>
      <c r="AG52" s="409">
        <v>1</v>
      </c>
      <c r="AH52" s="410"/>
      <c r="AI52" s="409">
        <v>1.1000000000000001</v>
      </c>
      <c r="AJ52" s="410"/>
      <c r="AK52" s="409">
        <v>1.2</v>
      </c>
      <c r="AL52" s="410"/>
      <c r="AM52" s="409">
        <v>1.1000000000000001</v>
      </c>
      <c r="AN52" s="410"/>
      <c r="AO52" s="409"/>
      <c r="AP52" s="410"/>
    </row>
    <row r="53" spans="1:42" x14ac:dyDescent="0.35">
      <c r="A53" s="413" t="s">
        <v>77</v>
      </c>
      <c r="B53" s="413"/>
      <c r="C53" s="413"/>
      <c r="D53" s="413"/>
      <c r="E53" s="413"/>
      <c r="F53" s="413"/>
      <c r="G53" s="413"/>
      <c r="H53" s="413"/>
      <c r="I53" s="413"/>
      <c r="K53" s="409">
        <v>1</v>
      </c>
      <c r="L53" s="410"/>
      <c r="M53" s="409">
        <v>1</v>
      </c>
      <c r="N53" s="410"/>
      <c r="O53" s="409">
        <v>1.2</v>
      </c>
      <c r="P53" s="410"/>
      <c r="Q53" s="409">
        <v>1.2</v>
      </c>
      <c r="R53" s="410"/>
      <c r="S53" s="409">
        <v>1.3</v>
      </c>
      <c r="T53" s="410"/>
      <c r="U53" s="409">
        <v>1.2</v>
      </c>
      <c r="V53" s="410"/>
      <c r="W53" s="409">
        <v>1</v>
      </c>
      <c r="X53" s="410"/>
      <c r="Y53" s="409">
        <v>1.1000000000000001</v>
      </c>
      <c r="Z53" s="410"/>
      <c r="AA53" s="409">
        <v>1.3</v>
      </c>
      <c r="AB53" s="410"/>
      <c r="AC53" s="409">
        <v>1</v>
      </c>
      <c r="AD53" s="410"/>
      <c r="AE53" s="409">
        <v>1.3</v>
      </c>
      <c r="AF53" s="410"/>
      <c r="AG53" s="409">
        <v>1.1000000000000001</v>
      </c>
      <c r="AH53" s="410"/>
      <c r="AI53" s="409">
        <v>1.1000000000000001</v>
      </c>
      <c r="AJ53" s="410"/>
      <c r="AK53" s="409">
        <v>1.2</v>
      </c>
      <c r="AL53" s="410"/>
      <c r="AM53" s="409">
        <v>1.2</v>
      </c>
      <c r="AN53" s="410"/>
      <c r="AO53" s="409"/>
      <c r="AP53" s="410"/>
    </row>
    <row r="54" spans="1:42" x14ac:dyDescent="0.35">
      <c r="A54" s="413" t="s">
        <v>74</v>
      </c>
      <c r="B54" s="413"/>
      <c r="C54" s="413"/>
      <c r="D54" s="413"/>
      <c r="E54" s="413"/>
      <c r="F54" s="413"/>
      <c r="G54" s="413"/>
      <c r="H54" s="413"/>
      <c r="I54" s="413"/>
      <c r="K54" s="409">
        <v>1.1000000000000001</v>
      </c>
      <c r="L54" s="410"/>
      <c r="M54" s="409">
        <v>1</v>
      </c>
      <c r="N54" s="410"/>
      <c r="O54" s="409">
        <v>1.2</v>
      </c>
      <c r="P54" s="410"/>
      <c r="Q54" s="409">
        <v>1.2</v>
      </c>
      <c r="R54" s="410"/>
      <c r="S54" s="409">
        <v>1.2</v>
      </c>
      <c r="T54" s="410"/>
      <c r="U54" s="409">
        <v>0.9</v>
      </c>
      <c r="V54" s="410"/>
      <c r="W54" s="409">
        <v>1</v>
      </c>
      <c r="X54" s="410"/>
      <c r="Y54" s="409">
        <v>1.1000000000000001</v>
      </c>
      <c r="Z54" s="410"/>
      <c r="AA54" s="409">
        <v>1.2</v>
      </c>
      <c r="AB54" s="410"/>
      <c r="AC54" s="409">
        <v>1</v>
      </c>
      <c r="AD54" s="410"/>
      <c r="AE54" s="409">
        <v>1.1000000000000001</v>
      </c>
      <c r="AF54" s="410"/>
      <c r="AG54" s="409">
        <v>1</v>
      </c>
      <c r="AH54" s="410"/>
      <c r="AI54" s="409">
        <v>1.1000000000000001</v>
      </c>
      <c r="AJ54" s="410"/>
      <c r="AK54" s="409">
        <v>1.2</v>
      </c>
      <c r="AL54" s="410"/>
      <c r="AM54" s="409">
        <v>0.9</v>
      </c>
      <c r="AN54" s="410"/>
      <c r="AO54" s="409"/>
      <c r="AP54" s="410"/>
    </row>
    <row r="55" spans="1:42" x14ac:dyDescent="0.35">
      <c r="A55" s="413" t="s">
        <v>73</v>
      </c>
      <c r="B55" s="413"/>
      <c r="C55" s="413"/>
      <c r="D55" s="413"/>
      <c r="E55" s="413"/>
      <c r="F55" s="413"/>
      <c r="G55" s="413"/>
      <c r="H55" s="413"/>
      <c r="I55" s="413"/>
      <c r="K55" s="409">
        <v>1.1000000000000001</v>
      </c>
      <c r="L55" s="410"/>
      <c r="M55" s="409">
        <v>1</v>
      </c>
      <c r="N55" s="410"/>
      <c r="O55" s="409">
        <v>1.3</v>
      </c>
      <c r="P55" s="410"/>
      <c r="Q55" s="409">
        <v>1.2</v>
      </c>
      <c r="R55" s="410"/>
      <c r="S55" s="409">
        <v>1.2</v>
      </c>
      <c r="T55" s="410"/>
      <c r="U55" s="409">
        <v>0.9</v>
      </c>
      <c r="V55" s="410"/>
      <c r="W55" s="409">
        <v>1</v>
      </c>
      <c r="X55" s="410"/>
      <c r="Y55" s="409">
        <v>1.2</v>
      </c>
      <c r="Z55" s="410"/>
      <c r="AA55" s="409">
        <v>1.2</v>
      </c>
      <c r="AB55" s="410"/>
      <c r="AC55" s="409">
        <v>1</v>
      </c>
      <c r="AD55" s="410"/>
      <c r="AE55" s="409">
        <v>1.1000000000000001</v>
      </c>
      <c r="AF55" s="410"/>
      <c r="AG55" s="409">
        <v>1.2</v>
      </c>
      <c r="AH55" s="410"/>
      <c r="AI55" s="409">
        <v>1.2</v>
      </c>
      <c r="AJ55" s="410"/>
      <c r="AK55" s="409">
        <v>1.2</v>
      </c>
      <c r="AL55" s="410"/>
      <c r="AM55" s="409">
        <v>1.1000000000000001</v>
      </c>
      <c r="AN55" s="410"/>
      <c r="AO55" s="409"/>
      <c r="AP55" s="410"/>
    </row>
    <row r="56" spans="1:42" x14ac:dyDescent="0.35">
      <c r="A56" s="413" t="s">
        <v>79</v>
      </c>
      <c r="B56" s="413"/>
      <c r="C56" s="413"/>
      <c r="D56" s="413"/>
      <c r="E56" s="413"/>
      <c r="F56" s="413"/>
      <c r="G56" s="413"/>
      <c r="H56" s="413"/>
      <c r="I56" s="413"/>
      <c r="K56" s="409">
        <v>1</v>
      </c>
      <c r="L56" s="410"/>
      <c r="M56" s="409">
        <v>1.2</v>
      </c>
      <c r="N56" s="410"/>
      <c r="O56" s="409">
        <v>1.2</v>
      </c>
      <c r="P56" s="410"/>
      <c r="Q56" s="409">
        <v>1.2</v>
      </c>
      <c r="R56" s="410"/>
      <c r="S56" s="409">
        <v>1.2</v>
      </c>
      <c r="T56" s="410"/>
      <c r="U56" s="409">
        <v>0.9</v>
      </c>
      <c r="V56" s="410"/>
      <c r="W56" s="409">
        <v>1</v>
      </c>
      <c r="X56" s="410"/>
      <c r="Y56" s="409">
        <v>1.2</v>
      </c>
      <c r="Z56" s="410"/>
      <c r="AA56" s="409">
        <v>0.7</v>
      </c>
      <c r="AB56" s="410"/>
      <c r="AC56" s="409">
        <v>0.7</v>
      </c>
      <c r="AD56" s="410"/>
      <c r="AE56" s="409">
        <v>0.7</v>
      </c>
      <c r="AF56" s="410"/>
      <c r="AG56" s="409">
        <v>1</v>
      </c>
      <c r="AH56" s="410"/>
      <c r="AI56" s="409">
        <v>1.1000000000000001</v>
      </c>
      <c r="AJ56" s="410"/>
      <c r="AK56" s="409">
        <v>1.2</v>
      </c>
      <c r="AL56" s="410"/>
      <c r="AM56" s="409">
        <v>1.1000000000000001</v>
      </c>
      <c r="AN56" s="410"/>
      <c r="AO56" s="409"/>
      <c r="AP56" s="410"/>
    </row>
    <row r="57" spans="1:42" x14ac:dyDescent="0.35">
      <c r="A57" s="413" t="s">
        <v>81</v>
      </c>
      <c r="B57" s="413"/>
      <c r="C57" s="413"/>
      <c r="D57" s="413"/>
      <c r="E57" s="413"/>
      <c r="F57" s="413"/>
      <c r="G57" s="413"/>
      <c r="H57" s="413"/>
      <c r="I57" s="413"/>
      <c r="K57" s="409">
        <v>1</v>
      </c>
      <c r="L57" s="410"/>
      <c r="M57" s="409">
        <v>1</v>
      </c>
      <c r="N57" s="410"/>
      <c r="O57" s="409">
        <v>1.2</v>
      </c>
      <c r="P57" s="410"/>
      <c r="Q57" s="409">
        <v>1.2</v>
      </c>
      <c r="R57" s="410"/>
      <c r="S57" s="409">
        <v>1</v>
      </c>
      <c r="T57" s="410"/>
      <c r="U57" s="409">
        <v>0.9</v>
      </c>
      <c r="V57" s="410"/>
      <c r="W57" s="409">
        <v>1</v>
      </c>
      <c r="X57" s="410"/>
      <c r="Y57" s="409">
        <v>1.1000000000000001</v>
      </c>
      <c r="Z57" s="410"/>
      <c r="AA57" s="409">
        <v>1.2</v>
      </c>
      <c r="AB57" s="410"/>
      <c r="AC57" s="409">
        <v>1</v>
      </c>
      <c r="AD57" s="410"/>
      <c r="AE57" s="409">
        <v>1.1000000000000001</v>
      </c>
      <c r="AF57" s="410"/>
      <c r="AG57" s="409">
        <v>1.1000000000000001</v>
      </c>
      <c r="AH57" s="410"/>
      <c r="AI57" s="409">
        <v>0.9</v>
      </c>
      <c r="AJ57" s="410"/>
      <c r="AK57" s="409">
        <v>0.8</v>
      </c>
      <c r="AL57" s="410"/>
      <c r="AM57" s="409">
        <v>1.1000000000000001</v>
      </c>
      <c r="AN57" s="410"/>
      <c r="AO57" s="409"/>
      <c r="AP57" s="410"/>
    </row>
    <row r="58" spans="1:42" x14ac:dyDescent="0.35">
      <c r="A58" s="413" t="s">
        <v>78</v>
      </c>
      <c r="B58" s="413"/>
      <c r="C58" s="413"/>
      <c r="D58" s="413"/>
      <c r="E58" s="413"/>
      <c r="F58" s="413"/>
      <c r="G58" s="413"/>
      <c r="H58" s="413"/>
      <c r="I58" s="413"/>
      <c r="K58" s="409">
        <v>1</v>
      </c>
      <c r="L58" s="410"/>
      <c r="M58" s="409">
        <v>1</v>
      </c>
      <c r="N58" s="410"/>
      <c r="O58" s="409">
        <v>0.8</v>
      </c>
      <c r="P58" s="410"/>
      <c r="Q58" s="409">
        <v>1.1000000000000001</v>
      </c>
      <c r="R58" s="410"/>
      <c r="S58" s="409">
        <v>1.2</v>
      </c>
      <c r="T58" s="410"/>
      <c r="U58" s="409">
        <v>0.9</v>
      </c>
      <c r="V58" s="410"/>
      <c r="W58" s="409">
        <v>1</v>
      </c>
      <c r="X58" s="410"/>
      <c r="Y58" s="409">
        <v>1.1000000000000001</v>
      </c>
      <c r="Z58" s="410"/>
      <c r="AA58" s="409">
        <v>1.3</v>
      </c>
      <c r="AB58" s="410"/>
      <c r="AC58" s="409">
        <v>1.2</v>
      </c>
      <c r="AD58" s="410"/>
      <c r="AE58" s="409">
        <v>1.1000000000000001</v>
      </c>
      <c r="AF58" s="410"/>
      <c r="AG58" s="409">
        <v>1</v>
      </c>
      <c r="AH58" s="410"/>
      <c r="AI58" s="409">
        <v>1.1000000000000001</v>
      </c>
      <c r="AJ58" s="410"/>
      <c r="AK58" s="409">
        <v>1</v>
      </c>
      <c r="AL58" s="410"/>
      <c r="AM58" s="409">
        <v>1.1000000000000001</v>
      </c>
      <c r="AN58" s="410"/>
      <c r="AO58" s="409"/>
      <c r="AP58" s="410"/>
    </row>
    <row r="59" spans="1:42" x14ac:dyDescent="0.35">
      <c r="A59" s="413" t="s">
        <v>80</v>
      </c>
      <c r="B59" s="413"/>
      <c r="C59" s="413"/>
      <c r="D59" s="413"/>
      <c r="E59" s="413"/>
      <c r="F59" s="413"/>
      <c r="G59" s="413"/>
      <c r="H59" s="413"/>
      <c r="I59" s="413"/>
      <c r="K59" s="409">
        <v>1</v>
      </c>
      <c r="L59" s="410"/>
      <c r="M59" s="409">
        <v>1.3</v>
      </c>
      <c r="N59" s="410"/>
      <c r="O59" s="409">
        <v>1.3</v>
      </c>
      <c r="P59" s="410"/>
      <c r="Q59" s="409">
        <v>1.2</v>
      </c>
      <c r="R59" s="410"/>
      <c r="S59" s="409">
        <v>1.2</v>
      </c>
      <c r="T59" s="410"/>
      <c r="U59" s="409">
        <v>0.9</v>
      </c>
      <c r="V59" s="410"/>
      <c r="W59" s="409">
        <v>1</v>
      </c>
      <c r="X59" s="410"/>
      <c r="Y59" s="409">
        <v>1.1000000000000001</v>
      </c>
      <c r="Z59" s="410"/>
      <c r="AA59" s="409">
        <v>1.2</v>
      </c>
      <c r="AB59" s="410"/>
      <c r="AC59" s="409">
        <v>1</v>
      </c>
      <c r="AD59" s="410"/>
      <c r="AE59" s="409">
        <v>1.1000000000000001</v>
      </c>
      <c r="AF59" s="410"/>
      <c r="AG59" s="409">
        <v>1</v>
      </c>
      <c r="AH59" s="410"/>
      <c r="AI59" s="409">
        <v>1.1000000000000001</v>
      </c>
      <c r="AJ59" s="410"/>
      <c r="AK59" s="409">
        <v>1.2</v>
      </c>
      <c r="AL59" s="410"/>
      <c r="AM59" s="409">
        <v>1.1000000000000001</v>
      </c>
      <c r="AN59" s="410"/>
      <c r="AO59" s="409"/>
      <c r="AP59" s="410"/>
    </row>
    <row r="60" spans="1:42" ht="8.5" customHeight="1" x14ac:dyDescent="0.35"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x14ac:dyDescent="0.35">
      <c r="A61" s="543" t="s">
        <v>82</v>
      </c>
      <c r="B61" s="543"/>
      <c r="C61" s="543"/>
      <c r="D61" s="543"/>
      <c r="E61" s="543"/>
      <c r="F61" s="543"/>
      <c r="G61" s="543"/>
      <c r="H61" s="543"/>
      <c r="I61" s="543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54"/>
      <c r="AP61" s="154"/>
    </row>
    <row r="62" spans="1:42" x14ac:dyDescent="0.35">
      <c r="A62" s="413" t="s">
        <v>252</v>
      </c>
      <c r="B62" s="413"/>
      <c r="C62" s="413"/>
      <c r="D62" s="413"/>
      <c r="E62" s="413"/>
      <c r="F62" s="413"/>
      <c r="G62" s="413"/>
      <c r="H62" s="413"/>
      <c r="I62" s="413"/>
      <c r="K62" s="409">
        <v>1.1000000000000001</v>
      </c>
      <c r="L62" s="410"/>
      <c r="M62" s="409">
        <v>0.9</v>
      </c>
      <c r="N62" s="410"/>
      <c r="O62" s="409">
        <v>1</v>
      </c>
      <c r="P62" s="410"/>
      <c r="Q62" s="409">
        <v>1</v>
      </c>
      <c r="R62" s="410"/>
      <c r="S62" s="409">
        <v>1</v>
      </c>
      <c r="T62" s="410"/>
      <c r="U62" s="409">
        <v>0.7</v>
      </c>
      <c r="V62" s="410"/>
      <c r="W62" s="409">
        <v>0.7</v>
      </c>
      <c r="X62" s="410"/>
      <c r="Y62" s="409">
        <v>0.9</v>
      </c>
      <c r="Z62" s="410"/>
      <c r="AA62" s="409">
        <v>1.1000000000000001</v>
      </c>
      <c r="AB62" s="410"/>
      <c r="AC62" s="409">
        <v>0.9</v>
      </c>
      <c r="AD62" s="410"/>
      <c r="AE62" s="409">
        <v>1</v>
      </c>
      <c r="AF62" s="410"/>
      <c r="AG62" s="409">
        <v>0.8</v>
      </c>
      <c r="AH62" s="410"/>
      <c r="AI62" s="409">
        <v>0.8</v>
      </c>
      <c r="AJ62" s="410"/>
      <c r="AK62" s="409">
        <v>1.2</v>
      </c>
      <c r="AL62" s="410"/>
      <c r="AM62" s="409">
        <v>0.7</v>
      </c>
      <c r="AN62" s="410"/>
      <c r="AO62" s="409"/>
      <c r="AP62" s="410"/>
    </row>
    <row r="63" spans="1:42" x14ac:dyDescent="0.35">
      <c r="A63" s="413" t="s">
        <v>253</v>
      </c>
      <c r="B63" s="413"/>
      <c r="C63" s="413"/>
      <c r="D63" s="413"/>
      <c r="E63" s="413"/>
      <c r="F63" s="413"/>
      <c r="G63" s="413"/>
      <c r="H63" s="413"/>
      <c r="I63" s="413"/>
      <c r="K63" s="409">
        <v>1.1000000000000001</v>
      </c>
      <c r="L63" s="410"/>
      <c r="M63" s="409">
        <v>0.9</v>
      </c>
      <c r="N63" s="410"/>
      <c r="O63" s="409">
        <v>1</v>
      </c>
      <c r="P63" s="410"/>
      <c r="Q63" s="409">
        <v>1</v>
      </c>
      <c r="R63" s="410"/>
      <c r="S63" s="409">
        <v>1</v>
      </c>
      <c r="T63" s="410"/>
      <c r="U63" s="409">
        <v>0.7</v>
      </c>
      <c r="V63" s="410"/>
      <c r="W63" s="409">
        <v>0.7</v>
      </c>
      <c r="X63" s="410"/>
      <c r="Y63" s="409">
        <v>0.9</v>
      </c>
      <c r="Z63" s="410"/>
      <c r="AA63" s="409">
        <v>1.1000000000000001</v>
      </c>
      <c r="AB63" s="410"/>
      <c r="AC63" s="409">
        <v>0.9</v>
      </c>
      <c r="AD63" s="410"/>
      <c r="AE63" s="409">
        <v>1</v>
      </c>
      <c r="AF63" s="410"/>
      <c r="AG63" s="409">
        <v>0.8</v>
      </c>
      <c r="AH63" s="410"/>
      <c r="AI63" s="409">
        <v>0.8</v>
      </c>
      <c r="AJ63" s="410"/>
      <c r="AK63" s="409">
        <v>1.2</v>
      </c>
      <c r="AL63" s="410"/>
      <c r="AM63" s="409">
        <v>0.7</v>
      </c>
      <c r="AN63" s="410"/>
      <c r="AO63" s="409"/>
      <c r="AP63" s="410"/>
    </row>
    <row r="64" spans="1:42" x14ac:dyDescent="0.35">
      <c r="A64" s="413" t="s">
        <v>254</v>
      </c>
      <c r="B64" s="413"/>
      <c r="C64" s="413"/>
      <c r="D64" s="413"/>
      <c r="E64" s="413"/>
      <c r="F64" s="413"/>
      <c r="G64" s="413"/>
      <c r="H64" s="413"/>
      <c r="I64" s="413"/>
      <c r="K64" s="409">
        <v>1.1000000000000001</v>
      </c>
      <c r="L64" s="410"/>
      <c r="M64" s="409">
        <v>0.9</v>
      </c>
      <c r="N64" s="410"/>
      <c r="O64" s="409">
        <v>1</v>
      </c>
      <c r="P64" s="410"/>
      <c r="Q64" s="409">
        <v>1</v>
      </c>
      <c r="R64" s="410"/>
      <c r="S64" s="409">
        <v>1</v>
      </c>
      <c r="T64" s="410"/>
      <c r="U64" s="409">
        <v>0.7</v>
      </c>
      <c r="V64" s="410"/>
      <c r="W64" s="409">
        <v>0.7</v>
      </c>
      <c r="X64" s="410"/>
      <c r="Y64" s="409">
        <v>0.9</v>
      </c>
      <c r="Z64" s="410"/>
      <c r="AA64" s="409">
        <v>1.1000000000000001</v>
      </c>
      <c r="AB64" s="410"/>
      <c r="AC64" s="409">
        <v>0.9</v>
      </c>
      <c r="AD64" s="410"/>
      <c r="AE64" s="409">
        <v>1</v>
      </c>
      <c r="AF64" s="410"/>
      <c r="AG64" s="409">
        <v>0.8</v>
      </c>
      <c r="AH64" s="410"/>
      <c r="AI64" s="409">
        <v>0.8</v>
      </c>
      <c r="AJ64" s="410"/>
      <c r="AK64" s="409">
        <v>1.2</v>
      </c>
      <c r="AL64" s="410"/>
      <c r="AM64" s="409">
        <v>0.7</v>
      </c>
      <c r="AN64" s="410"/>
      <c r="AO64" s="409"/>
      <c r="AP64" s="410"/>
    </row>
    <row r="65" spans="1:42" x14ac:dyDescent="0.35">
      <c r="A65" s="413" t="s">
        <v>255</v>
      </c>
      <c r="B65" s="413"/>
      <c r="C65" s="413"/>
      <c r="D65" s="413"/>
      <c r="E65" s="413"/>
      <c r="F65" s="413"/>
      <c r="G65" s="413"/>
      <c r="H65" s="413"/>
      <c r="I65" s="413"/>
      <c r="K65" s="409">
        <v>1.1000000000000001</v>
      </c>
      <c r="L65" s="410"/>
      <c r="M65" s="409">
        <v>0.9</v>
      </c>
      <c r="N65" s="410"/>
      <c r="O65" s="409">
        <v>1</v>
      </c>
      <c r="P65" s="410"/>
      <c r="Q65" s="409">
        <v>1</v>
      </c>
      <c r="R65" s="410"/>
      <c r="S65" s="409">
        <v>1</v>
      </c>
      <c r="T65" s="410"/>
      <c r="U65" s="409">
        <v>0.7</v>
      </c>
      <c r="V65" s="410"/>
      <c r="W65" s="409">
        <v>0.7</v>
      </c>
      <c r="X65" s="410"/>
      <c r="Y65" s="409">
        <v>0.9</v>
      </c>
      <c r="Z65" s="410"/>
      <c r="AA65" s="409">
        <v>1.1000000000000001</v>
      </c>
      <c r="AB65" s="410"/>
      <c r="AC65" s="409">
        <v>0.9</v>
      </c>
      <c r="AD65" s="410"/>
      <c r="AE65" s="409">
        <v>1</v>
      </c>
      <c r="AF65" s="410"/>
      <c r="AG65" s="409">
        <v>0.8</v>
      </c>
      <c r="AH65" s="410"/>
      <c r="AI65" s="409">
        <v>0.8</v>
      </c>
      <c r="AJ65" s="410"/>
      <c r="AK65" s="409">
        <v>1.2</v>
      </c>
      <c r="AL65" s="410"/>
      <c r="AM65" s="409">
        <v>0.7</v>
      </c>
      <c r="AN65" s="410"/>
      <c r="AO65" s="409"/>
      <c r="AP65" s="410"/>
    </row>
    <row r="66" spans="1:42" x14ac:dyDescent="0.35">
      <c r="A66" s="413" t="s">
        <v>256</v>
      </c>
      <c r="B66" s="413"/>
      <c r="C66" s="413"/>
      <c r="D66" s="413"/>
      <c r="E66" s="413"/>
      <c r="F66" s="413"/>
      <c r="G66" s="413"/>
      <c r="H66" s="413"/>
      <c r="I66" s="413"/>
      <c r="K66" s="409">
        <v>1.1000000000000001</v>
      </c>
      <c r="L66" s="410"/>
      <c r="M66" s="409">
        <v>0.9</v>
      </c>
      <c r="N66" s="410"/>
      <c r="O66" s="409">
        <v>1</v>
      </c>
      <c r="P66" s="410"/>
      <c r="Q66" s="409">
        <v>1</v>
      </c>
      <c r="R66" s="410"/>
      <c r="S66" s="409">
        <v>1</v>
      </c>
      <c r="T66" s="410"/>
      <c r="U66" s="409">
        <v>0.7</v>
      </c>
      <c r="V66" s="410"/>
      <c r="W66" s="409">
        <v>0.7</v>
      </c>
      <c r="X66" s="410"/>
      <c r="Y66" s="409">
        <v>0.9</v>
      </c>
      <c r="Z66" s="410"/>
      <c r="AA66" s="409">
        <v>1.1000000000000001</v>
      </c>
      <c r="AB66" s="410"/>
      <c r="AC66" s="409">
        <v>0.9</v>
      </c>
      <c r="AD66" s="410"/>
      <c r="AE66" s="409">
        <v>1</v>
      </c>
      <c r="AF66" s="410"/>
      <c r="AG66" s="409">
        <v>0.8</v>
      </c>
      <c r="AH66" s="410"/>
      <c r="AI66" s="409">
        <v>0.8</v>
      </c>
      <c r="AJ66" s="410"/>
      <c r="AK66" s="409">
        <v>1.2</v>
      </c>
      <c r="AL66" s="410"/>
      <c r="AM66" s="409">
        <v>0.7</v>
      </c>
      <c r="AN66" s="410"/>
      <c r="AO66" s="409"/>
      <c r="AP66" s="410"/>
    </row>
    <row r="67" spans="1:42" x14ac:dyDescent="0.35">
      <c r="A67" s="413" t="s">
        <v>257</v>
      </c>
      <c r="B67" s="413"/>
      <c r="C67" s="413"/>
      <c r="D67" s="413"/>
      <c r="E67" s="413"/>
      <c r="F67" s="413"/>
      <c r="G67" s="413"/>
      <c r="H67" s="413"/>
      <c r="I67" s="413"/>
      <c r="K67" s="409">
        <v>1.1000000000000001</v>
      </c>
      <c r="L67" s="410"/>
      <c r="M67" s="409">
        <v>0.9</v>
      </c>
      <c r="N67" s="410"/>
      <c r="O67" s="409">
        <v>1</v>
      </c>
      <c r="P67" s="410"/>
      <c r="Q67" s="409">
        <v>1</v>
      </c>
      <c r="R67" s="410"/>
      <c r="S67" s="409">
        <v>1</v>
      </c>
      <c r="T67" s="410"/>
      <c r="U67" s="409">
        <v>0.7</v>
      </c>
      <c r="V67" s="410"/>
      <c r="W67" s="409">
        <v>0.7</v>
      </c>
      <c r="X67" s="410"/>
      <c r="Y67" s="409">
        <v>0.9</v>
      </c>
      <c r="Z67" s="410"/>
      <c r="AA67" s="409">
        <v>1.1000000000000001</v>
      </c>
      <c r="AB67" s="410"/>
      <c r="AC67" s="409">
        <v>0.9</v>
      </c>
      <c r="AD67" s="410"/>
      <c r="AE67" s="409">
        <v>1</v>
      </c>
      <c r="AF67" s="410"/>
      <c r="AG67" s="409">
        <v>0.8</v>
      </c>
      <c r="AH67" s="410"/>
      <c r="AI67" s="409">
        <v>0.8</v>
      </c>
      <c r="AJ67" s="410"/>
      <c r="AK67" s="409">
        <v>1.2</v>
      </c>
      <c r="AL67" s="410"/>
      <c r="AM67" s="409">
        <v>0.7</v>
      </c>
      <c r="AN67" s="410"/>
      <c r="AO67" s="409"/>
      <c r="AP67" s="410"/>
    </row>
    <row r="68" spans="1:42" x14ac:dyDescent="0.35">
      <c r="A68" s="413" t="s">
        <v>258</v>
      </c>
      <c r="B68" s="413"/>
      <c r="C68" s="413"/>
      <c r="D68" s="413"/>
      <c r="E68" s="413"/>
      <c r="F68" s="413"/>
      <c r="G68" s="413"/>
      <c r="H68" s="413"/>
      <c r="I68" s="413"/>
      <c r="K68" s="409">
        <v>1.1000000000000001</v>
      </c>
      <c r="L68" s="410"/>
      <c r="M68" s="409">
        <v>0.9</v>
      </c>
      <c r="N68" s="410"/>
      <c r="O68" s="409">
        <v>1</v>
      </c>
      <c r="P68" s="410"/>
      <c r="Q68" s="409">
        <v>1</v>
      </c>
      <c r="R68" s="410"/>
      <c r="S68" s="409">
        <v>1</v>
      </c>
      <c r="T68" s="410"/>
      <c r="U68" s="409">
        <v>0.7</v>
      </c>
      <c r="V68" s="410"/>
      <c r="W68" s="409">
        <v>0.7</v>
      </c>
      <c r="X68" s="410"/>
      <c r="Y68" s="409">
        <v>0.9</v>
      </c>
      <c r="Z68" s="410"/>
      <c r="AA68" s="409">
        <v>1.1000000000000001</v>
      </c>
      <c r="AB68" s="410"/>
      <c r="AC68" s="409">
        <v>0.9</v>
      </c>
      <c r="AD68" s="410"/>
      <c r="AE68" s="409">
        <v>1</v>
      </c>
      <c r="AF68" s="410"/>
      <c r="AG68" s="409">
        <v>0.8</v>
      </c>
      <c r="AH68" s="410"/>
      <c r="AI68" s="409">
        <v>0.8</v>
      </c>
      <c r="AJ68" s="410"/>
      <c r="AK68" s="409">
        <v>1.2</v>
      </c>
      <c r="AL68" s="410"/>
      <c r="AM68" s="409">
        <v>0.7</v>
      </c>
      <c r="AN68" s="410"/>
      <c r="AO68" s="409"/>
      <c r="AP68" s="410"/>
    </row>
    <row r="69" spans="1:42" x14ac:dyDescent="0.35">
      <c r="A69" s="413" t="s">
        <v>259</v>
      </c>
      <c r="B69" s="413"/>
      <c r="C69" s="413"/>
      <c r="D69" s="413"/>
      <c r="E69" s="413"/>
      <c r="F69" s="413"/>
      <c r="G69" s="413"/>
      <c r="H69" s="413"/>
      <c r="I69" s="413"/>
      <c r="K69" s="409">
        <v>1.1000000000000001</v>
      </c>
      <c r="L69" s="410"/>
      <c r="M69" s="409">
        <v>0.9</v>
      </c>
      <c r="N69" s="410"/>
      <c r="O69" s="409">
        <v>1</v>
      </c>
      <c r="P69" s="410"/>
      <c r="Q69" s="409">
        <v>1</v>
      </c>
      <c r="R69" s="410"/>
      <c r="S69" s="409">
        <v>1</v>
      </c>
      <c r="T69" s="410"/>
      <c r="U69" s="409">
        <v>0.7</v>
      </c>
      <c r="V69" s="410"/>
      <c r="W69" s="409">
        <v>0.7</v>
      </c>
      <c r="X69" s="410"/>
      <c r="Y69" s="409">
        <v>0.9</v>
      </c>
      <c r="Z69" s="410"/>
      <c r="AA69" s="409">
        <v>1.1000000000000001</v>
      </c>
      <c r="AB69" s="410"/>
      <c r="AC69" s="409">
        <v>0.9</v>
      </c>
      <c r="AD69" s="410"/>
      <c r="AE69" s="409">
        <v>1</v>
      </c>
      <c r="AF69" s="410"/>
      <c r="AG69" s="409">
        <v>0.8</v>
      </c>
      <c r="AH69" s="410"/>
      <c r="AI69" s="409">
        <v>0.8</v>
      </c>
      <c r="AJ69" s="410"/>
      <c r="AK69" s="409">
        <v>1.2</v>
      </c>
      <c r="AL69" s="410"/>
      <c r="AM69" s="409">
        <v>0.7</v>
      </c>
      <c r="AN69" s="410"/>
      <c r="AO69" s="409"/>
      <c r="AP69" s="410"/>
    </row>
    <row r="70" spans="1:42" x14ac:dyDescent="0.35">
      <c r="A70" s="413" t="s">
        <v>260</v>
      </c>
      <c r="B70" s="413"/>
      <c r="C70" s="413"/>
      <c r="D70" s="413"/>
      <c r="E70" s="413"/>
      <c r="F70" s="413"/>
      <c r="G70" s="413"/>
      <c r="H70" s="413"/>
      <c r="I70" s="413"/>
      <c r="K70" s="409">
        <v>1.1000000000000001</v>
      </c>
      <c r="L70" s="410"/>
      <c r="M70" s="409">
        <v>0.9</v>
      </c>
      <c r="N70" s="410"/>
      <c r="O70" s="409">
        <v>1</v>
      </c>
      <c r="P70" s="410"/>
      <c r="Q70" s="409">
        <v>1</v>
      </c>
      <c r="R70" s="410"/>
      <c r="S70" s="409">
        <v>1</v>
      </c>
      <c r="T70" s="410"/>
      <c r="U70" s="409">
        <v>0.7</v>
      </c>
      <c r="V70" s="410"/>
      <c r="W70" s="409">
        <v>0.7</v>
      </c>
      <c r="X70" s="410"/>
      <c r="Y70" s="409">
        <v>0.9</v>
      </c>
      <c r="Z70" s="410"/>
      <c r="AA70" s="409">
        <v>1.1000000000000001</v>
      </c>
      <c r="AB70" s="410"/>
      <c r="AC70" s="409">
        <v>0.9</v>
      </c>
      <c r="AD70" s="410"/>
      <c r="AE70" s="409">
        <v>1</v>
      </c>
      <c r="AF70" s="410"/>
      <c r="AG70" s="409">
        <v>0.8</v>
      </c>
      <c r="AH70" s="410"/>
      <c r="AI70" s="409">
        <v>0.8</v>
      </c>
      <c r="AJ70" s="410"/>
      <c r="AK70" s="409">
        <v>1.2</v>
      </c>
      <c r="AL70" s="410"/>
      <c r="AM70" s="409">
        <v>0.7</v>
      </c>
      <c r="AN70" s="410"/>
      <c r="AO70" s="409"/>
      <c r="AP70" s="410"/>
    </row>
    <row r="71" spans="1:42" x14ac:dyDescent="0.35">
      <c r="A71" s="413" t="s">
        <v>262</v>
      </c>
      <c r="B71" s="413"/>
      <c r="C71" s="413"/>
      <c r="D71" s="413"/>
      <c r="E71" s="413"/>
      <c r="F71" s="413"/>
      <c r="G71" s="413"/>
      <c r="H71" s="413"/>
      <c r="I71" s="413"/>
      <c r="K71" s="409">
        <v>1.1000000000000001</v>
      </c>
      <c r="L71" s="410"/>
      <c r="M71" s="409">
        <v>0.9</v>
      </c>
      <c r="N71" s="410"/>
      <c r="O71" s="409">
        <v>1</v>
      </c>
      <c r="P71" s="410"/>
      <c r="Q71" s="409">
        <v>1</v>
      </c>
      <c r="R71" s="410"/>
      <c r="S71" s="409">
        <v>1</v>
      </c>
      <c r="T71" s="410"/>
      <c r="U71" s="409">
        <v>0.7</v>
      </c>
      <c r="V71" s="410"/>
      <c r="W71" s="409">
        <v>0.7</v>
      </c>
      <c r="X71" s="410"/>
      <c r="Y71" s="409">
        <v>0.9</v>
      </c>
      <c r="Z71" s="410"/>
      <c r="AA71" s="409">
        <v>1.1000000000000001</v>
      </c>
      <c r="AB71" s="410"/>
      <c r="AC71" s="409">
        <v>0.9</v>
      </c>
      <c r="AD71" s="410"/>
      <c r="AE71" s="409">
        <v>1</v>
      </c>
      <c r="AF71" s="410"/>
      <c r="AG71" s="409">
        <v>0.8</v>
      </c>
      <c r="AH71" s="410"/>
      <c r="AI71" s="409">
        <v>0.8</v>
      </c>
      <c r="AJ71" s="410"/>
      <c r="AK71" s="409">
        <v>1.2</v>
      </c>
      <c r="AL71" s="410"/>
      <c r="AM71" s="409">
        <v>0.7</v>
      </c>
      <c r="AN71" s="410"/>
      <c r="AO71" s="409"/>
      <c r="AP71" s="410"/>
    </row>
    <row r="72" spans="1:42" x14ac:dyDescent="0.35">
      <c r="A72" s="413" t="s">
        <v>261</v>
      </c>
      <c r="B72" s="413"/>
      <c r="C72" s="413"/>
      <c r="D72" s="413"/>
      <c r="E72" s="413"/>
      <c r="F72" s="413"/>
      <c r="G72" s="413"/>
      <c r="H72" s="413"/>
      <c r="I72" s="413"/>
      <c r="K72" s="409">
        <v>1.1000000000000001</v>
      </c>
      <c r="L72" s="410"/>
      <c r="M72" s="409">
        <v>0.9</v>
      </c>
      <c r="N72" s="410"/>
      <c r="O72" s="409">
        <v>1</v>
      </c>
      <c r="P72" s="410"/>
      <c r="Q72" s="409">
        <v>1</v>
      </c>
      <c r="R72" s="410"/>
      <c r="S72" s="409">
        <v>1</v>
      </c>
      <c r="T72" s="410"/>
      <c r="U72" s="409">
        <v>0.7</v>
      </c>
      <c r="V72" s="410"/>
      <c r="W72" s="409">
        <v>0.7</v>
      </c>
      <c r="X72" s="410"/>
      <c r="Y72" s="409">
        <v>0.9</v>
      </c>
      <c r="Z72" s="410"/>
      <c r="AA72" s="409">
        <v>1.1000000000000001</v>
      </c>
      <c r="AB72" s="410"/>
      <c r="AC72" s="409">
        <v>0.9</v>
      </c>
      <c r="AD72" s="410"/>
      <c r="AE72" s="409">
        <v>1</v>
      </c>
      <c r="AF72" s="410"/>
      <c r="AG72" s="409">
        <v>0.8</v>
      </c>
      <c r="AH72" s="410"/>
      <c r="AI72" s="409">
        <v>0.8</v>
      </c>
      <c r="AJ72" s="410"/>
      <c r="AK72" s="409">
        <v>1.2</v>
      </c>
      <c r="AL72" s="410"/>
      <c r="AM72" s="409">
        <v>0.7</v>
      </c>
      <c r="AN72" s="410"/>
      <c r="AO72" s="409"/>
      <c r="AP72" s="410"/>
    </row>
    <row r="73" spans="1:42" x14ac:dyDescent="0.35">
      <c r="A73" s="413" t="s">
        <v>263</v>
      </c>
      <c r="B73" s="413"/>
      <c r="C73" s="413"/>
      <c r="D73" s="413"/>
      <c r="E73" s="413"/>
      <c r="F73" s="413"/>
      <c r="G73" s="413"/>
      <c r="H73" s="413"/>
      <c r="I73" s="413"/>
      <c r="K73" s="409">
        <v>1.1000000000000001</v>
      </c>
      <c r="L73" s="410"/>
      <c r="M73" s="409">
        <v>0.9</v>
      </c>
      <c r="N73" s="410"/>
      <c r="O73" s="409">
        <v>1</v>
      </c>
      <c r="P73" s="410"/>
      <c r="Q73" s="409">
        <v>1</v>
      </c>
      <c r="R73" s="410"/>
      <c r="S73" s="409">
        <v>1</v>
      </c>
      <c r="T73" s="410"/>
      <c r="U73" s="409">
        <v>0.7</v>
      </c>
      <c r="V73" s="410"/>
      <c r="W73" s="409">
        <v>0.7</v>
      </c>
      <c r="X73" s="410"/>
      <c r="Y73" s="409">
        <v>0.9</v>
      </c>
      <c r="Z73" s="410"/>
      <c r="AA73" s="409">
        <v>1.1000000000000001</v>
      </c>
      <c r="AB73" s="410"/>
      <c r="AC73" s="409">
        <v>0.9</v>
      </c>
      <c r="AD73" s="410"/>
      <c r="AE73" s="409">
        <v>1</v>
      </c>
      <c r="AF73" s="410"/>
      <c r="AG73" s="409">
        <v>0.8</v>
      </c>
      <c r="AH73" s="410"/>
      <c r="AI73" s="409">
        <v>0.8</v>
      </c>
      <c r="AJ73" s="410"/>
      <c r="AK73" s="409">
        <v>1.2</v>
      </c>
      <c r="AL73" s="410"/>
      <c r="AM73" s="409">
        <v>0.7</v>
      </c>
      <c r="AN73" s="410"/>
      <c r="AO73" s="409"/>
      <c r="AP73" s="410"/>
    </row>
    <row r="74" spans="1:42" ht="8.5" customHeight="1" x14ac:dyDescent="0.35"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 x14ac:dyDescent="0.35">
      <c r="A75" s="543" t="s">
        <v>83</v>
      </c>
      <c r="B75" s="543"/>
      <c r="C75" s="543"/>
      <c r="D75" s="543"/>
      <c r="E75" s="543"/>
      <c r="F75" s="543"/>
      <c r="G75" s="543"/>
      <c r="H75" s="543"/>
      <c r="I75" s="543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54"/>
      <c r="AP75" s="154"/>
    </row>
    <row r="76" spans="1:42" x14ac:dyDescent="0.35">
      <c r="A76" s="413" t="s">
        <v>87</v>
      </c>
      <c r="B76" s="413"/>
      <c r="C76" s="413"/>
      <c r="D76" s="413"/>
      <c r="E76" s="413"/>
      <c r="F76" s="413"/>
      <c r="G76" s="413"/>
      <c r="H76" s="413"/>
      <c r="I76" s="413"/>
      <c r="K76" s="409">
        <v>1</v>
      </c>
      <c r="L76" s="410"/>
      <c r="M76" s="409">
        <v>1</v>
      </c>
      <c r="N76" s="410"/>
      <c r="O76" s="409">
        <v>1.1000000000000001</v>
      </c>
      <c r="P76" s="410"/>
      <c r="Q76" s="409">
        <v>0.9</v>
      </c>
      <c r="R76" s="410"/>
      <c r="S76" s="409">
        <v>0.9</v>
      </c>
      <c r="T76" s="410"/>
      <c r="U76" s="409">
        <v>1.2</v>
      </c>
      <c r="V76" s="410"/>
      <c r="W76" s="409">
        <v>1.1000000000000001</v>
      </c>
      <c r="X76" s="410"/>
      <c r="Y76" s="409">
        <v>1.2</v>
      </c>
      <c r="Z76" s="410"/>
      <c r="AA76" s="409">
        <v>0.8</v>
      </c>
      <c r="AB76" s="410"/>
      <c r="AC76" s="409">
        <v>0.8</v>
      </c>
      <c r="AD76" s="410"/>
      <c r="AE76" s="409">
        <v>1.2</v>
      </c>
      <c r="AF76" s="410"/>
      <c r="AG76" s="409">
        <v>1.2</v>
      </c>
      <c r="AH76" s="410"/>
      <c r="AI76" s="409">
        <v>1.3</v>
      </c>
      <c r="AJ76" s="410"/>
      <c r="AK76" s="409">
        <v>0.7</v>
      </c>
      <c r="AL76" s="410"/>
      <c r="AM76" s="409">
        <v>1.2</v>
      </c>
      <c r="AN76" s="410"/>
      <c r="AO76" s="409"/>
      <c r="AP76" s="410"/>
    </row>
    <row r="77" spans="1:42" x14ac:dyDescent="0.35">
      <c r="A77" s="413" t="s">
        <v>369</v>
      </c>
      <c r="B77" s="413"/>
      <c r="C77" s="413"/>
      <c r="D77" s="413"/>
      <c r="E77" s="413"/>
      <c r="F77" s="413"/>
      <c r="G77" s="413"/>
      <c r="H77" s="413"/>
      <c r="I77" s="413"/>
      <c r="K77" s="409">
        <v>1</v>
      </c>
      <c r="L77" s="410"/>
      <c r="M77" s="409">
        <v>1.2</v>
      </c>
      <c r="N77" s="410"/>
      <c r="O77" s="409">
        <v>1.2</v>
      </c>
      <c r="P77" s="410"/>
      <c r="Q77" s="409">
        <v>1.2</v>
      </c>
      <c r="R77" s="410"/>
      <c r="S77" s="409">
        <v>1.2</v>
      </c>
      <c r="T77" s="410"/>
      <c r="U77" s="409">
        <v>1.2</v>
      </c>
      <c r="V77" s="410"/>
      <c r="W77" s="409">
        <v>1.1000000000000001</v>
      </c>
      <c r="X77" s="410"/>
      <c r="Y77" s="409">
        <v>1.2</v>
      </c>
      <c r="Z77" s="410"/>
      <c r="AA77" s="409">
        <v>1.1000000000000001</v>
      </c>
      <c r="AB77" s="410"/>
      <c r="AC77" s="409">
        <v>1.2</v>
      </c>
      <c r="AD77" s="410"/>
      <c r="AE77" s="409">
        <v>1.1000000000000001</v>
      </c>
      <c r="AF77" s="410"/>
      <c r="AG77" s="409">
        <v>1.3</v>
      </c>
      <c r="AH77" s="410"/>
      <c r="AI77" s="409">
        <v>1.3</v>
      </c>
      <c r="AJ77" s="410"/>
      <c r="AK77" s="409">
        <v>1.1000000000000001</v>
      </c>
      <c r="AL77" s="410"/>
      <c r="AM77" s="409">
        <v>1.2</v>
      </c>
      <c r="AN77" s="410"/>
      <c r="AO77" s="409"/>
      <c r="AP77" s="410"/>
    </row>
    <row r="78" spans="1:42" x14ac:dyDescent="0.35">
      <c r="A78" s="413" t="s">
        <v>88</v>
      </c>
      <c r="B78" s="413"/>
      <c r="C78" s="413"/>
      <c r="D78" s="413"/>
      <c r="E78" s="413"/>
      <c r="F78" s="413"/>
      <c r="G78" s="413"/>
      <c r="H78" s="413"/>
      <c r="I78" s="413"/>
      <c r="K78" s="409">
        <v>1</v>
      </c>
      <c r="L78" s="410"/>
      <c r="M78" s="409">
        <v>1.2</v>
      </c>
      <c r="N78" s="410"/>
      <c r="O78" s="409">
        <v>0.9</v>
      </c>
      <c r="P78" s="410"/>
      <c r="Q78" s="409">
        <v>0.9</v>
      </c>
      <c r="R78" s="410"/>
      <c r="S78" s="409">
        <v>0.9</v>
      </c>
      <c r="T78" s="410"/>
      <c r="U78" s="409">
        <v>1.3</v>
      </c>
      <c r="V78" s="410"/>
      <c r="W78" s="409">
        <v>1.2</v>
      </c>
      <c r="X78" s="410"/>
      <c r="Y78" s="409">
        <v>1</v>
      </c>
      <c r="Z78" s="410"/>
      <c r="AA78" s="409">
        <v>1.2</v>
      </c>
      <c r="AB78" s="410"/>
      <c r="AC78" s="409">
        <v>1.2</v>
      </c>
      <c r="AD78" s="410"/>
      <c r="AE78" s="409">
        <v>1.1000000000000001</v>
      </c>
      <c r="AF78" s="410"/>
      <c r="AG78" s="409">
        <v>1.2</v>
      </c>
      <c r="AH78" s="410"/>
      <c r="AI78" s="409">
        <v>1.2</v>
      </c>
      <c r="AJ78" s="410"/>
      <c r="AK78" s="409">
        <v>0.7</v>
      </c>
      <c r="AL78" s="410"/>
      <c r="AM78" s="409">
        <v>1.3</v>
      </c>
      <c r="AN78" s="410"/>
      <c r="AO78" s="409"/>
      <c r="AP78" s="410"/>
    </row>
    <row r="79" spans="1:42" x14ac:dyDescent="0.35">
      <c r="A79" s="413" t="s">
        <v>86</v>
      </c>
      <c r="B79" s="413"/>
      <c r="C79" s="413"/>
      <c r="D79" s="413"/>
      <c r="E79" s="413"/>
      <c r="F79" s="413"/>
      <c r="G79" s="413"/>
      <c r="H79" s="413"/>
      <c r="I79" s="413"/>
      <c r="K79" s="409">
        <v>1</v>
      </c>
      <c r="L79" s="410"/>
      <c r="M79" s="409">
        <v>0.8</v>
      </c>
      <c r="N79" s="410"/>
      <c r="O79" s="409">
        <v>0.9</v>
      </c>
      <c r="P79" s="410"/>
      <c r="Q79" s="409">
        <v>0.9</v>
      </c>
      <c r="R79" s="410"/>
      <c r="S79" s="409">
        <v>0.9</v>
      </c>
      <c r="T79" s="410"/>
      <c r="U79" s="409">
        <v>1.2</v>
      </c>
      <c r="V79" s="410"/>
      <c r="W79" s="409">
        <v>1.1000000000000001</v>
      </c>
      <c r="X79" s="410"/>
      <c r="Y79" s="409">
        <v>1</v>
      </c>
      <c r="Z79" s="410"/>
      <c r="AA79" s="409">
        <v>1.1000000000000001</v>
      </c>
      <c r="AB79" s="410"/>
      <c r="AC79" s="409">
        <v>1.2</v>
      </c>
      <c r="AD79" s="410"/>
      <c r="AE79" s="409">
        <v>1.1000000000000001</v>
      </c>
      <c r="AF79" s="410"/>
      <c r="AG79" s="409">
        <v>0.8</v>
      </c>
      <c r="AH79" s="410"/>
      <c r="AI79" s="409">
        <v>0.8</v>
      </c>
      <c r="AJ79" s="410"/>
      <c r="AK79" s="409">
        <v>0.7</v>
      </c>
      <c r="AL79" s="410"/>
      <c r="AM79" s="409">
        <v>1.2</v>
      </c>
      <c r="AN79" s="410"/>
      <c r="AO79" s="409"/>
      <c r="AP79" s="410"/>
    </row>
    <row r="80" spans="1:42" x14ac:dyDescent="0.35">
      <c r="A80" s="413" t="s">
        <v>84</v>
      </c>
      <c r="B80" s="413"/>
      <c r="C80" s="413"/>
      <c r="D80" s="413"/>
      <c r="E80" s="413"/>
      <c r="F80" s="413"/>
      <c r="G80" s="413"/>
      <c r="H80" s="413"/>
      <c r="I80" s="413"/>
      <c r="K80" s="409">
        <v>1</v>
      </c>
      <c r="L80" s="410"/>
      <c r="M80" s="409">
        <v>1.2</v>
      </c>
      <c r="N80" s="410"/>
      <c r="O80" s="409">
        <v>0.9</v>
      </c>
      <c r="P80" s="410"/>
      <c r="Q80" s="409">
        <v>0.9</v>
      </c>
      <c r="R80" s="410"/>
      <c r="S80" s="409">
        <v>0.9</v>
      </c>
      <c r="T80" s="410"/>
      <c r="U80" s="409">
        <v>1.2</v>
      </c>
      <c r="V80" s="410"/>
      <c r="W80" s="409">
        <v>1.1000000000000001</v>
      </c>
      <c r="X80" s="410"/>
      <c r="Y80" s="409">
        <v>1</v>
      </c>
      <c r="Z80" s="410"/>
      <c r="AA80" s="409">
        <v>1.1000000000000001</v>
      </c>
      <c r="AB80" s="410"/>
      <c r="AC80" s="409">
        <v>1.2</v>
      </c>
      <c r="AD80" s="410"/>
      <c r="AE80" s="409">
        <v>1.1000000000000001</v>
      </c>
      <c r="AF80" s="410"/>
      <c r="AG80" s="409">
        <v>1.2</v>
      </c>
      <c r="AH80" s="410"/>
      <c r="AI80" s="409">
        <v>1.2</v>
      </c>
      <c r="AJ80" s="410"/>
      <c r="AK80" s="409">
        <v>0.7</v>
      </c>
      <c r="AL80" s="410"/>
      <c r="AM80" s="409">
        <v>1.2</v>
      </c>
      <c r="AN80" s="410"/>
      <c r="AO80" s="409"/>
      <c r="AP80" s="410"/>
    </row>
    <row r="81" spans="1:42" x14ac:dyDescent="0.35">
      <c r="A81" s="413" t="s">
        <v>85</v>
      </c>
      <c r="B81" s="413"/>
      <c r="C81" s="413"/>
      <c r="D81" s="413"/>
      <c r="E81" s="413"/>
      <c r="F81" s="413"/>
      <c r="G81" s="413"/>
      <c r="H81" s="413"/>
      <c r="I81" s="413"/>
      <c r="K81" s="409">
        <v>1</v>
      </c>
      <c r="L81" s="410"/>
      <c r="M81" s="409">
        <v>1.3</v>
      </c>
      <c r="N81" s="410"/>
      <c r="O81" s="409">
        <v>0.9</v>
      </c>
      <c r="P81" s="410"/>
      <c r="Q81" s="409">
        <v>1.1000000000000001</v>
      </c>
      <c r="R81" s="410"/>
      <c r="S81" s="409">
        <v>1.1000000000000001</v>
      </c>
      <c r="T81" s="410"/>
      <c r="U81" s="409">
        <v>1.2</v>
      </c>
      <c r="V81" s="410"/>
      <c r="W81" s="409">
        <v>1.1000000000000001</v>
      </c>
      <c r="X81" s="410"/>
      <c r="Y81" s="409">
        <v>1</v>
      </c>
      <c r="Z81" s="410"/>
      <c r="AA81" s="409">
        <v>1.1000000000000001</v>
      </c>
      <c r="AB81" s="410"/>
      <c r="AC81" s="409">
        <v>1.2</v>
      </c>
      <c r="AD81" s="410"/>
      <c r="AE81" s="409">
        <v>1.1000000000000001</v>
      </c>
      <c r="AF81" s="410"/>
      <c r="AG81" s="409">
        <v>1.2</v>
      </c>
      <c r="AH81" s="410"/>
      <c r="AI81" s="409">
        <v>1.2</v>
      </c>
      <c r="AJ81" s="410"/>
      <c r="AK81" s="409">
        <v>1.2</v>
      </c>
      <c r="AL81" s="410"/>
      <c r="AM81" s="409">
        <v>1.2</v>
      </c>
      <c r="AN81" s="410"/>
      <c r="AO81" s="409"/>
      <c r="AP81" s="410"/>
    </row>
    <row r="82" spans="1:42" ht="8.5" customHeight="1" x14ac:dyDescent="0.35"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 x14ac:dyDescent="0.35">
      <c r="A83" s="543" t="s">
        <v>89</v>
      </c>
      <c r="B83" s="543"/>
      <c r="C83" s="543"/>
      <c r="D83" s="543"/>
      <c r="E83" s="543"/>
      <c r="F83" s="543"/>
      <c r="G83" s="543"/>
      <c r="H83" s="543"/>
      <c r="I83" s="543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  <c r="AA83" s="147"/>
      <c r="AB83" s="147"/>
      <c r="AC83" s="147"/>
      <c r="AD83" s="147"/>
      <c r="AE83" s="147"/>
      <c r="AF83" s="147"/>
      <c r="AG83" s="147"/>
      <c r="AH83" s="147"/>
      <c r="AI83" s="147"/>
      <c r="AJ83" s="147"/>
      <c r="AK83" s="147"/>
      <c r="AL83" s="147"/>
      <c r="AM83" s="147"/>
      <c r="AN83" s="147"/>
      <c r="AO83" s="154"/>
      <c r="AP83" s="154"/>
    </row>
    <row r="84" spans="1:42" x14ac:dyDescent="0.35">
      <c r="A84" s="413" t="s">
        <v>94</v>
      </c>
      <c r="B84" s="413"/>
      <c r="C84" s="413"/>
      <c r="D84" s="413"/>
      <c r="E84" s="413"/>
      <c r="F84" s="413"/>
      <c r="G84" s="413"/>
      <c r="H84" s="413"/>
      <c r="I84" s="413"/>
      <c r="K84" s="409">
        <v>1.1000000000000001</v>
      </c>
      <c r="L84" s="410"/>
      <c r="M84" s="409">
        <v>1</v>
      </c>
      <c r="N84" s="410"/>
      <c r="O84" s="409">
        <v>1.2</v>
      </c>
      <c r="P84" s="410"/>
      <c r="Q84" s="409">
        <v>1.2</v>
      </c>
      <c r="R84" s="410"/>
      <c r="S84" s="409">
        <v>1.2</v>
      </c>
      <c r="T84" s="410"/>
      <c r="U84" s="409">
        <v>0.9</v>
      </c>
      <c r="V84" s="410"/>
      <c r="W84" s="409">
        <v>0.9</v>
      </c>
      <c r="X84" s="410"/>
      <c r="Y84" s="409">
        <v>1.2</v>
      </c>
      <c r="Z84" s="410"/>
      <c r="AA84" s="409">
        <v>1.1000000000000001</v>
      </c>
      <c r="AB84" s="410"/>
      <c r="AC84" s="409">
        <v>1.2</v>
      </c>
      <c r="AD84" s="410"/>
      <c r="AE84" s="409">
        <v>1.1000000000000001</v>
      </c>
      <c r="AF84" s="410"/>
      <c r="AG84" s="409">
        <v>1.1000000000000001</v>
      </c>
      <c r="AH84" s="410"/>
      <c r="AI84" s="409">
        <v>1.2</v>
      </c>
      <c r="AJ84" s="410"/>
      <c r="AK84" s="409">
        <v>1.3</v>
      </c>
      <c r="AL84" s="410"/>
      <c r="AM84" s="409">
        <v>0.9</v>
      </c>
      <c r="AN84" s="410"/>
      <c r="AO84" s="409"/>
      <c r="AP84" s="410"/>
    </row>
    <row r="85" spans="1:42" x14ac:dyDescent="0.35">
      <c r="A85" s="413" t="s">
        <v>368</v>
      </c>
      <c r="B85" s="413"/>
      <c r="C85" s="413"/>
      <c r="D85" s="413"/>
      <c r="E85" s="413"/>
      <c r="F85" s="413"/>
      <c r="G85" s="413"/>
      <c r="H85" s="413"/>
      <c r="I85" s="413"/>
      <c r="K85" s="409">
        <v>1</v>
      </c>
      <c r="L85" s="410"/>
      <c r="M85" s="409">
        <v>1</v>
      </c>
      <c r="N85" s="410"/>
      <c r="O85" s="409">
        <v>1</v>
      </c>
      <c r="P85" s="410"/>
      <c r="Q85" s="409">
        <v>1.2</v>
      </c>
      <c r="R85" s="410"/>
      <c r="S85" s="409">
        <v>1.2</v>
      </c>
      <c r="T85" s="410"/>
      <c r="U85" s="409">
        <v>1.1000000000000001</v>
      </c>
      <c r="V85" s="410"/>
      <c r="W85" s="409">
        <v>0.9</v>
      </c>
      <c r="X85" s="410"/>
      <c r="Y85" s="409">
        <v>1.2</v>
      </c>
      <c r="Z85" s="410"/>
      <c r="AA85" s="409">
        <v>0.8</v>
      </c>
      <c r="AB85" s="410"/>
      <c r="AC85" s="409">
        <v>1.2</v>
      </c>
      <c r="AD85" s="410"/>
      <c r="AE85" s="409">
        <v>1.1000000000000001</v>
      </c>
      <c r="AF85" s="410"/>
      <c r="AG85" s="409">
        <v>1.1000000000000001</v>
      </c>
      <c r="AH85" s="410"/>
      <c r="AI85" s="409">
        <v>1.2</v>
      </c>
      <c r="AJ85" s="410"/>
      <c r="AK85" s="409">
        <v>1.3</v>
      </c>
      <c r="AL85" s="410"/>
      <c r="AM85" s="409">
        <v>0.9</v>
      </c>
      <c r="AN85" s="410"/>
      <c r="AO85" s="409"/>
      <c r="AP85" s="410"/>
    </row>
    <row r="86" spans="1:42" x14ac:dyDescent="0.35">
      <c r="A86" s="413" t="s">
        <v>227</v>
      </c>
      <c r="B86" s="413"/>
      <c r="C86" s="413"/>
      <c r="D86" s="413"/>
      <c r="E86" s="413"/>
      <c r="F86" s="413"/>
      <c r="G86" s="413"/>
      <c r="H86" s="413"/>
      <c r="I86" s="413"/>
      <c r="K86" s="409">
        <v>1.1000000000000001</v>
      </c>
      <c r="L86" s="410"/>
      <c r="M86" s="409">
        <v>1</v>
      </c>
      <c r="N86" s="410"/>
      <c r="O86" s="409">
        <v>1.2</v>
      </c>
      <c r="P86" s="410"/>
      <c r="Q86" s="409">
        <v>1.2</v>
      </c>
      <c r="R86" s="410"/>
      <c r="S86" s="409">
        <v>1.2</v>
      </c>
      <c r="T86" s="410"/>
      <c r="U86" s="409">
        <v>0.9</v>
      </c>
      <c r="V86" s="410"/>
      <c r="W86" s="409">
        <v>0.9</v>
      </c>
      <c r="X86" s="410"/>
      <c r="Y86" s="409">
        <v>1.2</v>
      </c>
      <c r="Z86" s="410"/>
      <c r="AA86" s="409">
        <v>0.7</v>
      </c>
      <c r="AB86" s="410"/>
      <c r="AC86" s="409">
        <v>1.2</v>
      </c>
      <c r="AD86" s="410"/>
      <c r="AE86" s="409">
        <v>1.1000000000000001</v>
      </c>
      <c r="AF86" s="410"/>
      <c r="AG86" s="409">
        <v>1.1000000000000001</v>
      </c>
      <c r="AH86" s="410"/>
      <c r="AI86" s="409">
        <v>1.2</v>
      </c>
      <c r="AJ86" s="410"/>
      <c r="AK86" s="409">
        <v>1.3</v>
      </c>
      <c r="AL86" s="410"/>
      <c r="AM86" s="409">
        <v>0.9</v>
      </c>
      <c r="AN86" s="410"/>
      <c r="AO86" s="409"/>
      <c r="AP86" s="410"/>
    </row>
    <row r="87" spans="1:42" x14ac:dyDescent="0.35">
      <c r="A87" s="413" t="s">
        <v>227</v>
      </c>
      <c r="B87" s="413"/>
      <c r="C87" s="413"/>
      <c r="D87" s="413"/>
      <c r="E87" s="413"/>
      <c r="F87" s="413"/>
      <c r="G87" s="413"/>
      <c r="H87" s="413"/>
      <c r="I87" s="413"/>
      <c r="K87" s="409">
        <v>1.1000000000000001</v>
      </c>
      <c r="L87" s="410"/>
      <c r="M87" s="409">
        <v>1</v>
      </c>
      <c r="N87" s="410"/>
      <c r="O87" s="409">
        <v>1.2</v>
      </c>
      <c r="P87" s="410"/>
      <c r="Q87" s="409">
        <v>1.2</v>
      </c>
      <c r="R87" s="410"/>
      <c r="S87" s="409">
        <v>1.2</v>
      </c>
      <c r="T87" s="410"/>
      <c r="U87" s="409">
        <v>0.9</v>
      </c>
      <c r="V87" s="410"/>
      <c r="W87" s="409">
        <v>0.9</v>
      </c>
      <c r="X87" s="410"/>
      <c r="Y87" s="409">
        <v>1.2</v>
      </c>
      <c r="Z87" s="410"/>
      <c r="AA87" s="409">
        <v>0.7</v>
      </c>
      <c r="AB87" s="410"/>
      <c r="AC87" s="409">
        <v>1.2</v>
      </c>
      <c r="AD87" s="410"/>
      <c r="AE87" s="409">
        <v>1.1000000000000001</v>
      </c>
      <c r="AF87" s="410"/>
      <c r="AG87" s="409">
        <v>1.1000000000000001</v>
      </c>
      <c r="AH87" s="410"/>
      <c r="AI87" s="409">
        <v>1.2</v>
      </c>
      <c r="AJ87" s="410"/>
      <c r="AK87" s="409">
        <v>1.3</v>
      </c>
      <c r="AL87" s="410"/>
      <c r="AM87" s="409">
        <v>0.9</v>
      </c>
      <c r="AN87" s="410"/>
      <c r="AO87" s="409"/>
      <c r="AP87" s="410"/>
    </row>
    <row r="88" spans="1:42" x14ac:dyDescent="0.35">
      <c r="A88" s="413" t="s">
        <v>227</v>
      </c>
      <c r="B88" s="413"/>
      <c r="C88" s="413"/>
      <c r="D88" s="413"/>
      <c r="E88" s="413"/>
      <c r="F88" s="413"/>
      <c r="G88" s="413"/>
      <c r="H88" s="413"/>
      <c r="I88" s="413"/>
      <c r="K88" s="409">
        <v>1.1000000000000001</v>
      </c>
      <c r="L88" s="410"/>
      <c r="M88" s="409">
        <v>1</v>
      </c>
      <c r="N88" s="410"/>
      <c r="O88" s="409">
        <v>1.2</v>
      </c>
      <c r="P88" s="410"/>
      <c r="Q88" s="409">
        <v>1.2</v>
      </c>
      <c r="R88" s="410"/>
      <c r="S88" s="409">
        <v>1.2</v>
      </c>
      <c r="T88" s="410"/>
      <c r="U88" s="409">
        <v>0.9</v>
      </c>
      <c r="V88" s="410"/>
      <c r="W88" s="409">
        <v>0.9</v>
      </c>
      <c r="X88" s="410"/>
      <c r="Y88" s="409">
        <v>1.2</v>
      </c>
      <c r="Z88" s="410"/>
      <c r="AA88" s="409">
        <v>0.7</v>
      </c>
      <c r="AB88" s="410"/>
      <c r="AC88" s="409">
        <v>1.2</v>
      </c>
      <c r="AD88" s="410"/>
      <c r="AE88" s="409">
        <v>1.1000000000000001</v>
      </c>
      <c r="AF88" s="410"/>
      <c r="AG88" s="409">
        <v>1.1000000000000001</v>
      </c>
      <c r="AH88" s="410"/>
      <c r="AI88" s="409">
        <v>1.2</v>
      </c>
      <c r="AJ88" s="410"/>
      <c r="AK88" s="409">
        <v>1.3</v>
      </c>
      <c r="AL88" s="410"/>
      <c r="AM88" s="409">
        <v>0.9</v>
      </c>
      <c r="AN88" s="410"/>
      <c r="AO88" s="409"/>
      <c r="AP88" s="410"/>
    </row>
    <row r="89" spans="1:42" x14ac:dyDescent="0.35">
      <c r="A89" s="413" t="s">
        <v>229</v>
      </c>
      <c r="B89" s="413"/>
      <c r="C89" s="413"/>
      <c r="D89" s="413"/>
      <c r="E89" s="413"/>
      <c r="F89" s="413"/>
      <c r="G89" s="413"/>
      <c r="H89" s="413"/>
      <c r="I89" s="413"/>
      <c r="K89" s="409">
        <v>1.1000000000000001</v>
      </c>
      <c r="L89" s="410"/>
      <c r="M89" s="409" t="s">
        <v>387</v>
      </c>
      <c r="N89" s="410"/>
      <c r="O89" s="409">
        <v>1.2</v>
      </c>
      <c r="P89" s="410"/>
      <c r="Q89" s="409">
        <v>1.2</v>
      </c>
      <c r="R89" s="410"/>
      <c r="S89" s="409">
        <v>1.2</v>
      </c>
      <c r="T89" s="410"/>
      <c r="U89" s="409">
        <v>0.9</v>
      </c>
      <c r="V89" s="410"/>
      <c r="W89" s="409" t="s">
        <v>387</v>
      </c>
      <c r="X89" s="410"/>
      <c r="Y89" s="409">
        <v>1.2</v>
      </c>
      <c r="Z89" s="410"/>
      <c r="AA89" s="409" t="s">
        <v>396</v>
      </c>
      <c r="AB89" s="410"/>
      <c r="AC89" s="409">
        <v>1.2</v>
      </c>
      <c r="AD89" s="410"/>
      <c r="AE89" s="409">
        <v>1.1000000000000001</v>
      </c>
      <c r="AF89" s="410"/>
      <c r="AG89" s="409">
        <v>1.1000000000000001</v>
      </c>
      <c r="AH89" s="410"/>
      <c r="AI89" s="409">
        <v>1.2</v>
      </c>
      <c r="AJ89" s="410"/>
      <c r="AK89" s="409">
        <v>1.3</v>
      </c>
      <c r="AL89" s="410"/>
      <c r="AM89" s="409">
        <v>0.9</v>
      </c>
      <c r="AN89" s="410"/>
      <c r="AO89" s="409"/>
      <c r="AP89" s="410"/>
    </row>
    <row r="90" spans="1:42" x14ac:dyDescent="0.35">
      <c r="A90" s="413" t="s">
        <v>229</v>
      </c>
      <c r="B90" s="413"/>
      <c r="C90" s="413"/>
      <c r="D90" s="413"/>
      <c r="E90" s="413"/>
      <c r="F90" s="413"/>
      <c r="G90" s="413"/>
      <c r="H90" s="413"/>
      <c r="I90" s="413"/>
      <c r="K90" s="409">
        <v>1.1000000000000001</v>
      </c>
      <c r="L90" s="410"/>
      <c r="M90" s="409">
        <v>1</v>
      </c>
      <c r="N90" s="410"/>
      <c r="O90" s="409">
        <v>1.2</v>
      </c>
      <c r="P90" s="410"/>
      <c r="Q90" s="409">
        <v>1.2</v>
      </c>
      <c r="R90" s="410"/>
      <c r="S90" s="409">
        <v>1.2</v>
      </c>
      <c r="T90" s="410"/>
      <c r="U90" s="409">
        <v>0.9</v>
      </c>
      <c r="V90" s="410"/>
      <c r="W90" s="409">
        <v>0.9</v>
      </c>
      <c r="X90" s="410"/>
      <c r="Y90" s="409">
        <v>1.2</v>
      </c>
      <c r="Z90" s="410"/>
      <c r="AA90" s="409">
        <v>1.1000000000000001</v>
      </c>
      <c r="AB90" s="410"/>
      <c r="AC90" s="409">
        <v>1.2</v>
      </c>
      <c r="AD90" s="410"/>
      <c r="AE90" s="409">
        <v>1.1000000000000001</v>
      </c>
      <c r="AF90" s="410"/>
      <c r="AG90" s="409">
        <v>1.1000000000000001</v>
      </c>
      <c r="AH90" s="410"/>
      <c r="AI90" s="409">
        <v>1.2</v>
      </c>
      <c r="AJ90" s="410"/>
      <c r="AK90" s="409">
        <v>1.3</v>
      </c>
      <c r="AL90" s="410"/>
      <c r="AM90" s="409">
        <v>0.9</v>
      </c>
      <c r="AN90" s="410"/>
      <c r="AO90" s="409"/>
      <c r="AP90" s="410"/>
    </row>
    <row r="91" spans="1:42" x14ac:dyDescent="0.35">
      <c r="A91" s="413" t="s">
        <v>229</v>
      </c>
      <c r="B91" s="413"/>
      <c r="C91" s="413"/>
      <c r="D91" s="413"/>
      <c r="E91" s="413"/>
      <c r="F91" s="413"/>
      <c r="G91" s="413"/>
      <c r="H91" s="413"/>
      <c r="I91" s="413"/>
      <c r="K91" s="409">
        <v>1.1000000000000001</v>
      </c>
      <c r="L91" s="410"/>
      <c r="M91" s="409">
        <v>1</v>
      </c>
      <c r="N91" s="410"/>
      <c r="O91" s="409">
        <v>1.2</v>
      </c>
      <c r="P91" s="410"/>
      <c r="Q91" s="409">
        <v>1.2</v>
      </c>
      <c r="R91" s="410"/>
      <c r="S91" s="409">
        <v>1.2</v>
      </c>
      <c r="T91" s="410"/>
      <c r="U91" s="409">
        <v>0.9</v>
      </c>
      <c r="V91" s="410"/>
      <c r="W91" s="409">
        <v>0.9</v>
      </c>
      <c r="X91" s="410"/>
      <c r="Y91" s="409">
        <v>1.2</v>
      </c>
      <c r="Z91" s="410"/>
      <c r="AA91" s="409">
        <v>1.1000000000000001</v>
      </c>
      <c r="AB91" s="410"/>
      <c r="AC91" s="409">
        <v>1.2</v>
      </c>
      <c r="AD91" s="410"/>
      <c r="AE91" s="409">
        <v>1.1000000000000001</v>
      </c>
      <c r="AF91" s="410"/>
      <c r="AG91" s="409">
        <v>1.1000000000000001</v>
      </c>
      <c r="AH91" s="410"/>
      <c r="AI91" s="409">
        <v>1.2</v>
      </c>
      <c r="AJ91" s="410"/>
      <c r="AK91" s="409">
        <v>1.3</v>
      </c>
      <c r="AL91" s="410"/>
      <c r="AM91" s="409">
        <v>0.9</v>
      </c>
      <c r="AN91" s="410"/>
      <c r="AO91" s="409"/>
      <c r="AP91" s="410"/>
    </row>
    <row r="92" spans="1:42" x14ac:dyDescent="0.35">
      <c r="A92" s="413" t="s">
        <v>187</v>
      </c>
      <c r="B92" s="413"/>
      <c r="C92" s="413"/>
      <c r="D92" s="413"/>
      <c r="E92" s="413"/>
      <c r="F92" s="413"/>
      <c r="G92" s="413"/>
      <c r="H92" s="413"/>
      <c r="I92" s="413"/>
      <c r="K92" s="409">
        <v>1.2</v>
      </c>
      <c r="L92" s="410"/>
      <c r="M92" s="409">
        <v>0.7</v>
      </c>
      <c r="N92" s="410"/>
      <c r="O92" s="409">
        <v>1.2</v>
      </c>
      <c r="P92" s="410"/>
      <c r="Q92" s="409">
        <v>0.7</v>
      </c>
      <c r="R92" s="410"/>
      <c r="S92" s="409">
        <v>0.7</v>
      </c>
      <c r="T92" s="410"/>
      <c r="U92" s="409">
        <v>0.9</v>
      </c>
      <c r="V92" s="410"/>
      <c r="W92" s="409">
        <v>0.9</v>
      </c>
      <c r="X92" s="410"/>
      <c r="Y92" s="409">
        <v>0.9</v>
      </c>
      <c r="Z92" s="410"/>
      <c r="AA92" s="409">
        <v>1.1000000000000001</v>
      </c>
      <c r="AB92" s="410"/>
      <c r="AC92" s="409">
        <v>1.2</v>
      </c>
      <c r="AD92" s="410"/>
      <c r="AE92" s="409">
        <v>1.1000000000000001</v>
      </c>
      <c r="AF92" s="410"/>
      <c r="AG92" s="409">
        <v>1.1000000000000001</v>
      </c>
      <c r="AH92" s="410"/>
      <c r="AI92" s="409">
        <v>0.7</v>
      </c>
      <c r="AJ92" s="410"/>
      <c r="AK92" s="409">
        <v>0.8</v>
      </c>
      <c r="AL92" s="410"/>
      <c r="AM92" s="409">
        <v>0.9</v>
      </c>
      <c r="AN92" s="410"/>
      <c r="AO92" s="409"/>
      <c r="AP92" s="410"/>
    </row>
    <row r="93" spans="1:42" x14ac:dyDescent="0.35">
      <c r="A93" s="413" t="s">
        <v>90</v>
      </c>
      <c r="B93" s="413"/>
      <c r="C93" s="413"/>
      <c r="D93" s="413"/>
      <c r="E93" s="413"/>
      <c r="F93" s="413"/>
      <c r="G93" s="413"/>
      <c r="H93" s="413"/>
      <c r="I93" s="413"/>
      <c r="K93" s="409">
        <v>0.8</v>
      </c>
      <c r="L93" s="410"/>
      <c r="M93" s="409">
        <v>0.7</v>
      </c>
      <c r="N93" s="410"/>
      <c r="O93" s="409">
        <v>1.2</v>
      </c>
      <c r="P93" s="410"/>
      <c r="Q93" s="409">
        <v>1.2</v>
      </c>
      <c r="R93" s="410"/>
      <c r="S93" s="409">
        <v>1.2</v>
      </c>
      <c r="T93" s="410"/>
      <c r="U93" s="409">
        <v>1.2</v>
      </c>
      <c r="V93" s="410"/>
      <c r="W93" s="409">
        <v>1.2</v>
      </c>
      <c r="X93" s="410"/>
      <c r="Y93" s="409">
        <v>1</v>
      </c>
      <c r="Z93" s="410"/>
      <c r="AA93" s="409">
        <v>0.7</v>
      </c>
      <c r="AB93" s="410"/>
      <c r="AC93" s="409">
        <v>0.7</v>
      </c>
      <c r="AD93" s="410"/>
      <c r="AE93" s="409">
        <v>0.7</v>
      </c>
      <c r="AF93" s="410"/>
      <c r="AG93" s="409">
        <v>0.7</v>
      </c>
      <c r="AH93" s="410"/>
      <c r="AI93" s="409">
        <v>0.7</v>
      </c>
      <c r="AJ93" s="410"/>
      <c r="AK93" s="409">
        <v>1.3</v>
      </c>
      <c r="AL93" s="410"/>
      <c r="AM93" s="409">
        <v>1.2</v>
      </c>
      <c r="AN93" s="410"/>
      <c r="AO93" s="409"/>
      <c r="AP93" s="410"/>
    </row>
    <row r="94" spans="1:42" x14ac:dyDescent="0.35">
      <c r="A94" s="413" t="s">
        <v>91</v>
      </c>
      <c r="B94" s="413"/>
      <c r="C94" s="413"/>
      <c r="D94" s="413"/>
      <c r="E94" s="413"/>
      <c r="F94" s="413"/>
      <c r="G94" s="413"/>
      <c r="H94" s="413"/>
      <c r="I94" s="413"/>
      <c r="K94" s="409">
        <v>1.1000000000000001</v>
      </c>
      <c r="L94" s="410"/>
      <c r="M94" s="409">
        <v>0.7</v>
      </c>
      <c r="N94" s="410"/>
      <c r="O94" s="409">
        <v>1.2</v>
      </c>
      <c r="P94" s="410"/>
      <c r="Q94" s="409">
        <v>1.3</v>
      </c>
      <c r="R94" s="410"/>
      <c r="S94" s="409">
        <v>1.3</v>
      </c>
      <c r="T94" s="410"/>
      <c r="U94" s="409">
        <v>0.9</v>
      </c>
      <c r="V94" s="410"/>
      <c r="W94" s="409">
        <v>0.9</v>
      </c>
      <c r="X94" s="410"/>
      <c r="Y94" s="409">
        <v>1.2</v>
      </c>
      <c r="Z94" s="410"/>
      <c r="AA94" s="409">
        <v>1.1000000000000001</v>
      </c>
      <c r="AB94" s="410"/>
      <c r="AC94" s="409">
        <v>1.2</v>
      </c>
      <c r="AD94" s="410"/>
      <c r="AE94" s="409">
        <v>1.1000000000000001</v>
      </c>
      <c r="AF94" s="410"/>
      <c r="AG94" s="409">
        <v>1</v>
      </c>
      <c r="AH94" s="410"/>
      <c r="AI94" s="409">
        <v>1.2</v>
      </c>
      <c r="AJ94" s="410"/>
      <c r="AK94" s="409">
        <v>1.3</v>
      </c>
      <c r="AL94" s="410"/>
      <c r="AM94" s="409">
        <v>0.9</v>
      </c>
      <c r="AN94" s="410"/>
      <c r="AO94" s="409"/>
      <c r="AP94" s="410"/>
    </row>
    <row r="95" spans="1:42" x14ac:dyDescent="0.35">
      <c r="A95" s="413" t="s">
        <v>92</v>
      </c>
      <c r="B95" s="413"/>
      <c r="C95" s="413"/>
      <c r="D95" s="413"/>
      <c r="E95" s="413"/>
      <c r="F95" s="413"/>
      <c r="G95" s="413"/>
      <c r="H95" s="413"/>
      <c r="I95" s="413"/>
      <c r="K95" s="409">
        <v>0.7</v>
      </c>
      <c r="L95" s="410"/>
      <c r="M95" s="409">
        <v>1</v>
      </c>
      <c r="N95" s="410"/>
      <c r="O95" s="409">
        <v>1.2</v>
      </c>
      <c r="P95" s="410"/>
      <c r="Q95" s="409">
        <v>1.2</v>
      </c>
      <c r="R95" s="410"/>
      <c r="S95" s="409">
        <v>1.2</v>
      </c>
      <c r="T95" s="410"/>
      <c r="U95" s="409">
        <v>0.9</v>
      </c>
      <c r="V95" s="410"/>
      <c r="W95" s="409">
        <v>0.9</v>
      </c>
      <c r="X95" s="410"/>
      <c r="Y95" s="409">
        <v>1.2</v>
      </c>
      <c r="Z95" s="410"/>
      <c r="AA95" s="409">
        <v>1.1000000000000001</v>
      </c>
      <c r="AB95" s="410"/>
      <c r="AC95" s="409">
        <v>1.2</v>
      </c>
      <c r="AD95" s="410"/>
      <c r="AE95" s="409">
        <v>1.1000000000000001</v>
      </c>
      <c r="AF95" s="410"/>
      <c r="AG95" s="409">
        <v>0.7</v>
      </c>
      <c r="AH95" s="410"/>
      <c r="AI95" s="409">
        <v>1.2</v>
      </c>
      <c r="AJ95" s="410"/>
      <c r="AK95" s="409">
        <v>1.3</v>
      </c>
      <c r="AL95" s="410"/>
      <c r="AM95" s="409">
        <v>0.9</v>
      </c>
      <c r="AN95" s="410"/>
      <c r="AO95" s="409"/>
      <c r="AP95" s="410"/>
    </row>
    <row r="96" spans="1:42" x14ac:dyDescent="0.35">
      <c r="A96" s="413" t="s">
        <v>554</v>
      </c>
      <c r="B96" s="413"/>
      <c r="C96" s="413"/>
      <c r="D96" s="413"/>
      <c r="E96" s="413"/>
      <c r="F96" s="413"/>
      <c r="G96" s="413"/>
      <c r="H96" s="413"/>
      <c r="I96" s="413"/>
      <c r="K96" s="409">
        <v>1.2</v>
      </c>
      <c r="L96" s="410"/>
      <c r="M96" s="409">
        <v>1</v>
      </c>
      <c r="N96" s="410"/>
      <c r="O96" s="409">
        <v>0.7</v>
      </c>
      <c r="P96" s="410"/>
      <c r="Q96" s="409">
        <v>1.2</v>
      </c>
      <c r="R96" s="410"/>
      <c r="S96" s="409">
        <v>1.2</v>
      </c>
      <c r="T96" s="410"/>
      <c r="U96" s="409">
        <v>1.2</v>
      </c>
      <c r="V96" s="410"/>
      <c r="W96" s="409">
        <v>1.2</v>
      </c>
      <c r="X96" s="410"/>
      <c r="Y96" s="409">
        <v>1.2</v>
      </c>
      <c r="Z96" s="410"/>
      <c r="AA96" s="409">
        <v>1.1000000000000001</v>
      </c>
      <c r="AB96" s="410"/>
      <c r="AC96" s="409">
        <v>1.2</v>
      </c>
      <c r="AD96" s="410"/>
      <c r="AE96" s="409">
        <v>1.1000000000000001</v>
      </c>
      <c r="AF96" s="410"/>
      <c r="AG96" s="409">
        <v>1.2</v>
      </c>
      <c r="AH96" s="410"/>
      <c r="AI96" s="409">
        <v>1.2</v>
      </c>
      <c r="AJ96" s="410"/>
      <c r="AK96" s="409">
        <v>0.9</v>
      </c>
      <c r="AL96" s="410"/>
      <c r="AM96" s="409">
        <v>0.9</v>
      </c>
      <c r="AN96" s="410"/>
      <c r="AO96" s="409"/>
      <c r="AP96" s="410"/>
    </row>
    <row r="97" spans="1:42" x14ac:dyDescent="0.35">
      <c r="A97" s="413" t="s">
        <v>554</v>
      </c>
      <c r="B97" s="413"/>
      <c r="C97" s="413"/>
      <c r="D97" s="413"/>
      <c r="E97" s="413"/>
      <c r="F97" s="413"/>
      <c r="G97" s="413"/>
      <c r="H97" s="413"/>
      <c r="I97" s="413"/>
      <c r="K97" s="409">
        <v>1.2</v>
      </c>
      <c r="L97" s="410"/>
      <c r="M97" s="409">
        <v>1</v>
      </c>
      <c r="N97" s="410"/>
      <c r="O97" s="409">
        <v>0.7</v>
      </c>
      <c r="P97" s="410"/>
      <c r="Q97" s="409">
        <v>1.2</v>
      </c>
      <c r="R97" s="410"/>
      <c r="S97" s="409">
        <v>1.2</v>
      </c>
      <c r="T97" s="410"/>
      <c r="U97" s="409">
        <v>1.2</v>
      </c>
      <c r="V97" s="410"/>
      <c r="W97" s="409">
        <v>1.2</v>
      </c>
      <c r="X97" s="410"/>
      <c r="Y97" s="409">
        <v>1.2</v>
      </c>
      <c r="Z97" s="410"/>
      <c r="AA97" s="409">
        <v>1.1000000000000001</v>
      </c>
      <c r="AB97" s="410"/>
      <c r="AC97" s="409">
        <v>1.2</v>
      </c>
      <c r="AD97" s="410"/>
      <c r="AE97" s="409">
        <v>1.1000000000000001</v>
      </c>
      <c r="AF97" s="410"/>
      <c r="AG97" s="409">
        <v>1.2</v>
      </c>
      <c r="AH97" s="410"/>
      <c r="AI97" s="409">
        <v>1.2</v>
      </c>
      <c r="AJ97" s="410"/>
      <c r="AK97" s="409">
        <v>0.9</v>
      </c>
      <c r="AL97" s="410"/>
      <c r="AM97" s="409">
        <v>0.9</v>
      </c>
      <c r="AN97" s="410"/>
      <c r="AO97" s="409"/>
      <c r="AP97" s="410"/>
    </row>
    <row r="98" spans="1:42" x14ac:dyDescent="0.35">
      <c r="A98" s="413" t="s">
        <v>554</v>
      </c>
      <c r="B98" s="413"/>
      <c r="C98" s="413"/>
      <c r="D98" s="413"/>
      <c r="E98" s="413"/>
      <c r="F98" s="413"/>
      <c r="G98" s="413"/>
      <c r="H98" s="413"/>
      <c r="I98" s="413"/>
      <c r="K98" s="409">
        <v>1.2</v>
      </c>
      <c r="L98" s="410"/>
      <c r="M98" s="409">
        <v>1</v>
      </c>
      <c r="N98" s="410"/>
      <c r="O98" s="409">
        <v>0.7</v>
      </c>
      <c r="P98" s="410"/>
      <c r="Q98" s="409">
        <v>1.2</v>
      </c>
      <c r="R98" s="410"/>
      <c r="S98" s="409">
        <v>1.2</v>
      </c>
      <c r="T98" s="410"/>
      <c r="U98" s="409">
        <v>1.2</v>
      </c>
      <c r="V98" s="410"/>
      <c r="W98" s="409">
        <v>1.2</v>
      </c>
      <c r="X98" s="410"/>
      <c r="Y98" s="409">
        <v>1.2</v>
      </c>
      <c r="Z98" s="410"/>
      <c r="AA98" s="409">
        <v>1.1000000000000001</v>
      </c>
      <c r="AB98" s="410"/>
      <c r="AC98" s="409">
        <v>1.2</v>
      </c>
      <c r="AD98" s="410"/>
      <c r="AE98" s="409">
        <v>1.1000000000000001</v>
      </c>
      <c r="AF98" s="410"/>
      <c r="AG98" s="409">
        <v>1.2</v>
      </c>
      <c r="AH98" s="410"/>
      <c r="AI98" s="409">
        <v>1.2</v>
      </c>
      <c r="AJ98" s="410"/>
      <c r="AK98" s="409">
        <v>0.9</v>
      </c>
      <c r="AL98" s="410"/>
      <c r="AM98" s="409">
        <v>0.9</v>
      </c>
      <c r="AN98" s="410"/>
      <c r="AO98" s="409"/>
      <c r="AP98" s="410"/>
    </row>
    <row r="99" spans="1:42" x14ac:dyDescent="0.35">
      <c r="A99" s="413" t="s">
        <v>422</v>
      </c>
      <c r="B99" s="413"/>
      <c r="C99" s="413"/>
      <c r="D99" s="413"/>
      <c r="E99" s="413"/>
      <c r="F99" s="413"/>
      <c r="G99" s="413"/>
      <c r="H99" s="413"/>
      <c r="I99" s="413"/>
      <c r="K99" s="409">
        <v>1.1000000000000001</v>
      </c>
      <c r="L99" s="410"/>
      <c r="M99" s="409">
        <v>1.3</v>
      </c>
      <c r="N99" s="410"/>
      <c r="O99" s="409">
        <v>1.2</v>
      </c>
      <c r="P99" s="410"/>
      <c r="Q99" s="409">
        <v>1.2</v>
      </c>
      <c r="R99" s="410"/>
      <c r="S99" s="409">
        <v>1.2</v>
      </c>
      <c r="T99" s="410"/>
      <c r="U99" s="409">
        <v>0.9</v>
      </c>
      <c r="V99" s="410"/>
      <c r="W99" s="409">
        <v>0.9</v>
      </c>
      <c r="X99" s="410"/>
      <c r="Y99" s="409">
        <v>1.2</v>
      </c>
      <c r="Z99" s="410"/>
      <c r="AA99" s="409">
        <v>1.1000000000000001</v>
      </c>
      <c r="AB99" s="410"/>
      <c r="AC99" s="409">
        <v>1.2</v>
      </c>
      <c r="AD99" s="410"/>
      <c r="AE99" s="409">
        <v>1.1000000000000001</v>
      </c>
      <c r="AF99" s="410"/>
      <c r="AG99" s="409">
        <v>1.1000000000000001</v>
      </c>
      <c r="AH99" s="410"/>
      <c r="AI99" s="409">
        <v>1.2</v>
      </c>
      <c r="AJ99" s="410"/>
      <c r="AK99" s="409">
        <v>1.3</v>
      </c>
      <c r="AL99" s="410"/>
      <c r="AM99" s="409">
        <v>0.9</v>
      </c>
      <c r="AN99" s="410"/>
      <c r="AO99" s="409"/>
      <c r="AP99" s="410"/>
    </row>
    <row r="100" spans="1:42" x14ac:dyDescent="0.35">
      <c r="A100" s="413" t="s">
        <v>228</v>
      </c>
      <c r="B100" s="413"/>
      <c r="C100" s="413"/>
      <c r="D100" s="413"/>
      <c r="E100" s="413"/>
      <c r="F100" s="413"/>
      <c r="G100" s="413"/>
      <c r="H100" s="413"/>
      <c r="I100" s="413"/>
      <c r="K100" s="409">
        <v>0.8</v>
      </c>
      <c r="L100" s="410"/>
      <c r="M100" s="409">
        <v>1</v>
      </c>
      <c r="N100" s="410"/>
      <c r="O100" s="409">
        <v>1.2</v>
      </c>
      <c r="P100" s="410"/>
      <c r="Q100" s="409">
        <v>1.2</v>
      </c>
      <c r="R100" s="410"/>
      <c r="S100" s="409">
        <v>1.2</v>
      </c>
      <c r="T100" s="410"/>
      <c r="U100" s="409">
        <v>0.9</v>
      </c>
      <c r="V100" s="410"/>
      <c r="W100" s="409">
        <v>0.9</v>
      </c>
      <c r="X100" s="410"/>
      <c r="Y100" s="409">
        <v>1.2</v>
      </c>
      <c r="Z100" s="410"/>
      <c r="AA100" s="409">
        <v>1.1000000000000001</v>
      </c>
      <c r="AB100" s="410"/>
      <c r="AC100" s="409">
        <v>1.2</v>
      </c>
      <c r="AD100" s="410"/>
      <c r="AE100" s="409">
        <v>1.1000000000000001</v>
      </c>
      <c r="AF100" s="410"/>
      <c r="AG100" s="409">
        <v>1.1000000000000001</v>
      </c>
      <c r="AH100" s="410"/>
      <c r="AI100" s="409">
        <v>1.2</v>
      </c>
      <c r="AJ100" s="410"/>
      <c r="AK100" s="409">
        <v>1.3</v>
      </c>
      <c r="AL100" s="410"/>
      <c r="AM100" s="409">
        <v>0.9</v>
      </c>
      <c r="AN100" s="410"/>
      <c r="AO100" s="409"/>
      <c r="AP100" s="410"/>
    </row>
    <row r="101" spans="1:42" x14ac:dyDescent="0.35">
      <c r="A101" s="413" t="s">
        <v>228</v>
      </c>
      <c r="B101" s="413"/>
      <c r="C101" s="413"/>
      <c r="D101" s="413"/>
      <c r="E101" s="413"/>
      <c r="F101" s="413"/>
      <c r="G101" s="413"/>
      <c r="H101" s="413"/>
      <c r="I101" s="413"/>
      <c r="K101" s="409">
        <v>0.8</v>
      </c>
      <c r="L101" s="410"/>
      <c r="M101" s="409">
        <v>1</v>
      </c>
      <c r="N101" s="410"/>
      <c r="O101" s="409">
        <v>1.2</v>
      </c>
      <c r="P101" s="410"/>
      <c r="Q101" s="409">
        <v>1.2</v>
      </c>
      <c r="R101" s="410"/>
      <c r="S101" s="409">
        <v>1.2</v>
      </c>
      <c r="T101" s="410"/>
      <c r="U101" s="409">
        <v>0.9</v>
      </c>
      <c r="V101" s="410"/>
      <c r="W101" s="409">
        <v>0.9</v>
      </c>
      <c r="X101" s="410"/>
      <c r="Y101" s="409">
        <v>1.2</v>
      </c>
      <c r="Z101" s="410"/>
      <c r="AA101" s="409">
        <v>1.1000000000000001</v>
      </c>
      <c r="AB101" s="410"/>
      <c r="AC101" s="409">
        <v>1.2</v>
      </c>
      <c r="AD101" s="410"/>
      <c r="AE101" s="409">
        <v>1.1000000000000001</v>
      </c>
      <c r="AF101" s="410"/>
      <c r="AG101" s="409">
        <v>1.1000000000000001</v>
      </c>
      <c r="AH101" s="410"/>
      <c r="AI101" s="409">
        <v>1.2</v>
      </c>
      <c r="AJ101" s="410"/>
      <c r="AK101" s="409">
        <v>1.3</v>
      </c>
      <c r="AL101" s="410"/>
      <c r="AM101" s="409">
        <v>0.9</v>
      </c>
      <c r="AN101" s="410"/>
      <c r="AO101" s="409"/>
      <c r="AP101" s="410"/>
    </row>
    <row r="102" spans="1:42" x14ac:dyDescent="0.35">
      <c r="A102" s="413" t="s">
        <v>228</v>
      </c>
      <c r="B102" s="413"/>
      <c r="C102" s="413"/>
      <c r="D102" s="413"/>
      <c r="E102" s="413"/>
      <c r="F102" s="413"/>
      <c r="G102" s="413"/>
      <c r="H102" s="413"/>
      <c r="I102" s="413"/>
      <c r="K102" s="409">
        <v>0.8</v>
      </c>
      <c r="L102" s="410"/>
      <c r="M102" s="409">
        <v>1</v>
      </c>
      <c r="N102" s="410"/>
      <c r="O102" s="409">
        <v>1.2</v>
      </c>
      <c r="P102" s="410"/>
      <c r="Q102" s="409">
        <v>1.2</v>
      </c>
      <c r="R102" s="410"/>
      <c r="S102" s="409">
        <v>1.2</v>
      </c>
      <c r="T102" s="410"/>
      <c r="U102" s="409">
        <v>0.9</v>
      </c>
      <c r="V102" s="410"/>
      <c r="W102" s="409">
        <v>0.9</v>
      </c>
      <c r="X102" s="410"/>
      <c r="Y102" s="409">
        <v>1.2</v>
      </c>
      <c r="Z102" s="410"/>
      <c r="AA102" s="409">
        <v>1.1000000000000001</v>
      </c>
      <c r="AB102" s="410"/>
      <c r="AC102" s="409">
        <v>1.2</v>
      </c>
      <c r="AD102" s="410"/>
      <c r="AE102" s="409">
        <v>1.1000000000000001</v>
      </c>
      <c r="AF102" s="410"/>
      <c r="AG102" s="409">
        <v>1.1000000000000001</v>
      </c>
      <c r="AH102" s="410"/>
      <c r="AI102" s="409">
        <v>1.2</v>
      </c>
      <c r="AJ102" s="410"/>
      <c r="AK102" s="409">
        <v>1.3</v>
      </c>
      <c r="AL102" s="410"/>
      <c r="AM102" s="409">
        <v>0.9</v>
      </c>
      <c r="AN102" s="410"/>
      <c r="AO102" s="409"/>
      <c r="AP102" s="410"/>
    </row>
    <row r="103" spans="1:42" x14ac:dyDescent="0.35">
      <c r="A103" s="413" t="s">
        <v>93</v>
      </c>
      <c r="B103" s="413"/>
      <c r="C103" s="413"/>
      <c r="D103" s="413"/>
      <c r="E103" s="413"/>
      <c r="F103" s="413"/>
      <c r="G103" s="413"/>
      <c r="H103" s="413"/>
      <c r="I103" s="413"/>
      <c r="K103" s="409">
        <v>1.1000000000000001</v>
      </c>
      <c r="L103" s="410"/>
      <c r="M103" s="409">
        <v>1.1000000000000001</v>
      </c>
      <c r="N103" s="410"/>
      <c r="O103" s="409">
        <v>1.2</v>
      </c>
      <c r="P103" s="410"/>
      <c r="Q103" s="409">
        <v>1.2</v>
      </c>
      <c r="R103" s="410"/>
      <c r="S103" s="409">
        <v>1.2</v>
      </c>
      <c r="T103" s="410"/>
      <c r="U103" s="409">
        <v>0.9</v>
      </c>
      <c r="V103" s="410"/>
      <c r="W103" s="409">
        <v>0.9</v>
      </c>
      <c r="X103" s="410"/>
      <c r="Y103" s="409">
        <v>1.2</v>
      </c>
      <c r="Z103" s="410"/>
      <c r="AA103" s="409">
        <v>1.3</v>
      </c>
      <c r="AB103" s="410"/>
      <c r="AC103" s="409">
        <v>1.3</v>
      </c>
      <c r="AD103" s="410"/>
      <c r="AE103" s="409">
        <v>1.3</v>
      </c>
      <c r="AF103" s="410"/>
      <c r="AG103" s="409">
        <v>1.1000000000000001</v>
      </c>
      <c r="AH103" s="410"/>
      <c r="AI103" s="409">
        <v>1.2</v>
      </c>
      <c r="AJ103" s="410"/>
      <c r="AK103" s="409">
        <v>1.3</v>
      </c>
      <c r="AL103" s="410"/>
      <c r="AM103" s="409">
        <v>0.9</v>
      </c>
      <c r="AN103" s="410"/>
      <c r="AO103" s="409"/>
      <c r="AP103" s="410"/>
    </row>
    <row r="104" spans="1:42" x14ac:dyDescent="0.35">
      <c r="A104" s="413" t="s">
        <v>95</v>
      </c>
      <c r="B104" s="413"/>
      <c r="C104" s="413"/>
      <c r="D104" s="413"/>
      <c r="E104" s="413"/>
      <c r="F104" s="413"/>
      <c r="G104" s="413"/>
      <c r="H104" s="413"/>
      <c r="I104" s="413"/>
      <c r="K104" s="409">
        <v>1.1000000000000001</v>
      </c>
      <c r="L104" s="410"/>
      <c r="M104" s="409">
        <v>1</v>
      </c>
      <c r="N104" s="410"/>
      <c r="O104" s="409">
        <v>1.2</v>
      </c>
      <c r="P104" s="410"/>
      <c r="Q104" s="409">
        <v>1.2</v>
      </c>
      <c r="R104" s="410"/>
      <c r="S104" s="409">
        <v>1.2</v>
      </c>
      <c r="T104" s="410"/>
      <c r="U104" s="409">
        <v>0.9</v>
      </c>
      <c r="V104" s="410"/>
      <c r="W104" s="409">
        <v>0.9</v>
      </c>
      <c r="X104" s="410"/>
      <c r="Y104" s="409">
        <v>1.2</v>
      </c>
      <c r="Z104" s="410"/>
      <c r="AA104" s="409">
        <v>1.1000000000000001</v>
      </c>
      <c r="AB104" s="410"/>
      <c r="AC104" s="409">
        <v>1.2</v>
      </c>
      <c r="AD104" s="410"/>
      <c r="AE104" s="409">
        <v>1.1000000000000001</v>
      </c>
      <c r="AF104" s="410"/>
      <c r="AG104" s="409">
        <v>0.9</v>
      </c>
      <c r="AH104" s="410"/>
      <c r="AI104" s="409">
        <v>0.7</v>
      </c>
      <c r="AJ104" s="410"/>
      <c r="AK104" s="409">
        <v>1.3</v>
      </c>
      <c r="AL104" s="410"/>
      <c r="AM104" s="409">
        <v>0.9</v>
      </c>
      <c r="AN104" s="410"/>
      <c r="AO104" s="409"/>
      <c r="AP104" s="410"/>
    </row>
    <row r="105" spans="1:42" ht="8.5" customHeight="1" x14ac:dyDescent="0.35"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</row>
    <row r="106" spans="1:42" x14ac:dyDescent="0.35">
      <c r="A106" s="543" t="s">
        <v>96</v>
      </c>
      <c r="B106" s="543"/>
      <c r="C106" s="543"/>
      <c r="D106" s="543"/>
      <c r="E106" s="543"/>
      <c r="F106" s="543"/>
      <c r="G106" s="543"/>
      <c r="H106" s="543"/>
      <c r="I106" s="543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54"/>
      <c r="AP106" s="154"/>
    </row>
    <row r="107" spans="1:42" x14ac:dyDescent="0.35">
      <c r="A107" s="413" t="s">
        <v>97</v>
      </c>
      <c r="B107" s="413"/>
      <c r="C107" s="413"/>
      <c r="D107" s="413"/>
      <c r="E107" s="413"/>
      <c r="F107" s="413"/>
      <c r="G107" s="413"/>
      <c r="H107" s="413"/>
      <c r="I107" s="413"/>
      <c r="K107" s="409">
        <v>0.9</v>
      </c>
      <c r="L107" s="410"/>
      <c r="M107" s="409">
        <v>1.1000000000000001</v>
      </c>
      <c r="N107" s="410"/>
      <c r="O107" s="409">
        <v>1.2</v>
      </c>
      <c r="P107" s="410"/>
      <c r="Q107" s="409">
        <v>1.2</v>
      </c>
      <c r="R107" s="410"/>
      <c r="S107" s="409">
        <v>1.2</v>
      </c>
      <c r="T107" s="410"/>
      <c r="U107" s="409">
        <v>1.1000000000000001</v>
      </c>
      <c r="V107" s="410"/>
      <c r="W107" s="409">
        <v>1.1000000000000001</v>
      </c>
      <c r="X107" s="410"/>
      <c r="Y107" s="409">
        <v>1.2</v>
      </c>
      <c r="Z107" s="410"/>
      <c r="AA107" s="409">
        <v>1.1000000000000001</v>
      </c>
      <c r="AB107" s="410"/>
      <c r="AC107" s="409">
        <v>1.1000000000000001</v>
      </c>
      <c r="AD107" s="410"/>
      <c r="AE107" s="409">
        <v>1</v>
      </c>
      <c r="AF107" s="410"/>
      <c r="AG107" s="409">
        <v>1.2</v>
      </c>
      <c r="AH107" s="410"/>
      <c r="AI107" s="409">
        <v>1.2</v>
      </c>
      <c r="AJ107" s="410"/>
      <c r="AK107" s="409">
        <v>0.8</v>
      </c>
      <c r="AL107" s="410"/>
      <c r="AM107" s="409">
        <v>1.1000000000000001</v>
      </c>
      <c r="AN107" s="410"/>
      <c r="AO107" s="409"/>
      <c r="AP107" s="410"/>
    </row>
    <row r="108" spans="1:42" x14ac:dyDescent="0.35">
      <c r="A108" s="413" t="s">
        <v>98</v>
      </c>
      <c r="B108" s="413"/>
      <c r="C108" s="413"/>
      <c r="D108" s="413"/>
      <c r="E108" s="413"/>
      <c r="F108" s="413"/>
      <c r="G108" s="413"/>
      <c r="H108" s="413"/>
      <c r="I108" s="413"/>
      <c r="K108" s="409">
        <v>0.9</v>
      </c>
      <c r="L108" s="410"/>
      <c r="M108" s="409">
        <v>1.1000000000000001</v>
      </c>
      <c r="N108" s="410"/>
      <c r="O108" s="409">
        <v>1.2</v>
      </c>
      <c r="P108" s="410"/>
      <c r="Q108" s="409">
        <v>1.2</v>
      </c>
      <c r="R108" s="410"/>
      <c r="S108" s="409">
        <v>1.2</v>
      </c>
      <c r="T108" s="410"/>
      <c r="U108" s="409">
        <v>1.1000000000000001</v>
      </c>
      <c r="V108" s="410"/>
      <c r="W108" s="409">
        <v>1.1000000000000001</v>
      </c>
      <c r="X108" s="410"/>
      <c r="Y108" s="409">
        <v>1.2</v>
      </c>
      <c r="Z108" s="410"/>
      <c r="AA108" s="409">
        <v>1.1000000000000001</v>
      </c>
      <c r="AB108" s="410"/>
      <c r="AC108" s="409">
        <v>1.1000000000000001</v>
      </c>
      <c r="AD108" s="410"/>
      <c r="AE108" s="409">
        <v>1.2</v>
      </c>
      <c r="AF108" s="410"/>
      <c r="AG108" s="409">
        <v>1.1000000000000001</v>
      </c>
      <c r="AH108" s="410"/>
      <c r="AI108" s="409">
        <v>1.2</v>
      </c>
      <c r="AJ108" s="410"/>
      <c r="AK108" s="409">
        <v>0.8</v>
      </c>
      <c r="AL108" s="410"/>
      <c r="AM108" s="409">
        <v>1.1000000000000001</v>
      </c>
      <c r="AN108" s="410"/>
      <c r="AO108" s="409"/>
      <c r="AP108" s="410"/>
    </row>
    <row r="109" spans="1:42" x14ac:dyDescent="0.35">
      <c r="A109" s="413" t="s">
        <v>99</v>
      </c>
      <c r="B109" s="413"/>
      <c r="C109" s="413"/>
      <c r="D109" s="413"/>
      <c r="E109" s="413"/>
      <c r="F109" s="413"/>
      <c r="G109" s="413"/>
      <c r="H109" s="413"/>
      <c r="I109" s="413"/>
      <c r="K109" s="409">
        <v>0.9</v>
      </c>
      <c r="L109" s="410"/>
      <c r="M109" s="409">
        <v>1.1000000000000001</v>
      </c>
      <c r="N109" s="410"/>
      <c r="O109" s="409">
        <v>1.2</v>
      </c>
      <c r="P109" s="410"/>
      <c r="Q109" s="409">
        <v>1.2</v>
      </c>
      <c r="R109" s="410"/>
      <c r="S109" s="409">
        <v>1.2</v>
      </c>
      <c r="T109" s="410"/>
      <c r="U109" s="409">
        <v>1.1000000000000001</v>
      </c>
      <c r="V109" s="410"/>
      <c r="W109" s="409">
        <v>1.1000000000000001</v>
      </c>
      <c r="X109" s="410"/>
      <c r="Y109" s="409">
        <v>1.2</v>
      </c>
      <c r="Z109" s="410"/>
      <c r="AA109" s="409">
        <v>1.1000000000000001</v>
      </c>
      <c r="AB109" s="410"/>
      <c r="AC109" s="409">
        <v>1.1000000000000001</v>
      </c>
      <c r="AD109" s="410"/>
      <c r="AE109" s="409">
        <v>1</v>
      </c>
      <c r="AF109" s="410"/>
      <c r="AG109" s="409">
        <v>1.2</v>
      </c>
      <c r="AH109" s="410"/>
      <c r="AI109" s="409">
        <v>1.2</v>
      </c>
      <c r="AJ109" s="410"/>
      <c r="AK109" s="409">
        <v>0.8</v>
      </c>
      <c r="AL109" s="410"/>
      <c r="AM109" s="409">
        <v>1.1000000000000001</v>
      </c>
      <c r="AN109" s="410"/>
      <c r="AO109" s="409"/>
      <c r="AP109" s="410"/>
    </row>
    <row r="110" spans="1:42" x14ac:dyDescent="0.35">
      <c r="A110" s="413" t="s">
        <v>100</v>
      </c>
      <c r="B110" s="413"/>
      <c r="C110" s="413"/>
      <c r="D110" s="413"/>
      <c r="E110" s="413"/>
      <c r="F110" s="413"/>
      <c r="G110" s="413"/>
      <c r="H110" s="413"/>
      <c r="I110" s="413"/>
      <c r="K110" s="409">
        <v>0.9</v>
      </c>
      <c r="L110" s="410"/>
      <c r="M110" s="409">
        <v>1.1000000000000001</v>
      </c>
      <c r="N110" s="410"/>
      <c r="O110" s="409">
        <v>1</v>
      </c>
      <c r="P110" s="410"/>
      <c r="Q110" s="409">
        <v>1.2</v>
      </c>
      <c r="R110" s="410"/>
      <c r="S110" s="409">
        <v>1.2</v>
      </c>
      <c r="T110" s="410"/>
      <c r="U110" s="409">
        <v>1.2</v>
      </c>
      <c r="V110" s="410"/>
      <c r="W110" s="409">
        <v>1.1000000000000001</v>
      </c>
      <c r="X110" s="410"/>
      <c r="Y110" s="409">
        <v>1.2</v>
      </c>
      <c r="Z110" s="410"/>
      <c r="AA110" s="409">
        <v>1.1000000000000001</v>
      </c>
      <c r="AB110" s="410"/>
      <c r="AC110" s="409">
        <v>1.1000000000000001</v>
      </c>
      <c r="AD110" s="410"/>
      <c r="AE110" s="409">
        <v>1</v>
      </c>
      <c r="AF110" s="410"/>
      <c r="AG110" s="409">
        <v>1.1000000000000001</v>
      </c>
      <c r="AH110" s="410"/>
      <c r="AI110" s="409">
        <v>1.2</v>
      </c>
      <c r="AJ110" s="410"/>
      <c r="AK110" s="409">
        <v>1</v>
      </c>
      <c r="AL110" s="410"/>
      <c r="AM110" s="409">
        <v>1.2</v>
      </c>
      <c r="AN110" s="410"/>
      <c r="AO110" s="409"/>
      <c r="AP110" s="410"/>
    </row>
    <row r="111" spans="1:42" x14ac:dyDescent="0.35">
      <c r="A111" s="413" t="s">
        <v>101</v>
      </c>
      <c r="B111" s="413"/>
      <c r="C111" s="413"/>
      <c r="D111" s="413"/>
      <c r="E111" s="413"/>
      <c r="F111" s="413"/>
      <c r="G111" s="413"/>
      <c r="H111" s="413"/>
      <c r="I111" s="413"/>
      <c r="K111" s="409">
        <v>0.9</v>
      </c>
      <c r="L111" s="410"/>
      <c r="M111" s="409">
        <v>1.2</v>
      </c>
      <c r="N111" s="410"/>
      <c r="O111" s="409">
        <v>1.3</v>
      </c>
      <c r="P111" s="410"/>
      <c r="Q111" s="409">
        <v>1.2</v>
      </c>
      <c r="R111" s="410"/>
      <c r="S111" s="409">
        <v>1.2</v>
      </c>
      <c r="T111" s="410"/>
      <c r="U111" s="409">
        <v>1.1000000000000001</v>
      </c>
      <c r="V111" s="410"/>
      <c r="W111" s="409">
        <v>1.3</v>
      </c>
      <c r="X111" s="410"/>
      <c r="Y111" s="409">
        <v>1</v>
      </c>
      <c r="Z111" s="410"/>
      <c r="AA111" s="409">
        <v>1.1000000000000001</v>
      </c>
      <c r="AB111" s="410"/>
      <c r="AC111" s="409">
        <v>1.1000000000000001</v>
      </c>
      <c r="AD111" s="410"/>
      <c r="AE111" s="409">
        <v>0.8</v>
      </c>
      <c r="AF111" s="410"/>
      <c r="AG111" s="409">
        <v>1.1000000000000001</v>
      </c>
      <c r="AH111" s="410"/>
      <c r="AI111" s="409">
        <v>1.2</v>
      </c>
      <c r="AJ111" s="410"/>
      <c r="AK111" s="409">
        <v>1.1000000000000001</v>
      </c>
      <c r="AL111" s="410"/>
      <c r="AM111" s="409">
        <v>1.1000000000000001</v>
      </c>
      <c r="AN111" s="410"/>
      <c r="AO111" s="409"/>
      <c r="AP111" s="410"/>
    </row>
    <row r="112" spans="1:42" ht="8.5" customHeight="1" x14ac:dyDescent="0.35"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</row>
    <row r="113" spans="1:42" x14ac:dyDescent="0.35">
      <c r="A113" s="543" t="s">
        <v>102</v>
      </c>
      <c r="B113" s="543"/>
      <c r="C113" s="543"/>
      <c r="D113" s="543"/>
      <c r="E113" s="543"/>
      <c r="F113" s="543"/>
      <c r="G113" s="543"/>
      <c r="H113" s="543"/>
      <c r="I113" s="543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7"/>
      <c r="Z113" s="147"/>
      <c r="AA113" s="147"/>
      <c r="AB113" s="147"/>
      <c r="AC113" s="147"/>
      <c r="AD113" s="147"/>
      <c r="AE113" s="147"/>
      <c r="AF113" s="147"/>
      <c r="AG113" s="147"/>
      <c r="AH113" s="147"/>
      <c r="AI113" s="147"/>
      <c r="AJ113" s="147"/>
      <c r="AK113" s="147"/>
      <c r="AL113" s="147"/>
      <c r="AM113" s="147"/>
      <c r="AN113" s="147"/>
      <c r="AO113" s="154"/>
      <c r="AP113" s="154"/>
    </row>
    <row r="114" spans="1:42" x14ac:dyDescent="0.35">
      <c r="A114" s="413" t="s">
        <v>103</v>
      </c>
      <c r="B114" s="413"/>
      <c r="C114" s="413"/>
      <c r="D114" s="413"/>
      <c r="E114" s="413"/>
      <c r="F114" s="413"/>
      <c r="G114" s="413"/>
      <c r="H114" s="413"/>
      <c r="I114" s="413"/>
      <c r="K114" s="409">
        <v>1.1000000000000001</v>
      </c>
      <c r="L114" s="410"/>
      <c r="M114" s="409">
        <v>1.2</v>
      </c>
      <c r="N114" s="410"/>
      <c r="O114" s="409">
        <v>0.7</v>
      </c>
      <c r="P114" s="410"/>
      <c r="Q114" s="409">
        <v>0.9</v>
      </c>
      <c r="R114" s="410"/>
      <c r="S114" s="409">
        <v>1</v>
      </c>
      <c r="T114" s="410"/>
      <c r="U114" s="409">
        <v>0.8</v>
      </c>
      <c r="V114" s="410"/>
      <c r="W114" s="409">
        <v>1.1000000000000001</v>
      </c>
      <c r="X114" s="410"/>
      <c r="Y114" s="409">
        <v>1.1000000000000001</v>
      </c>
      <c r="Z114" s="410"/>
      <c r="AA114" s="409">
        <v>1</v>
      </c>
      <c r="AB114" s="410"/>
      <c r="AC114" s="409">
        <v>1.1000000000000001</v>
      </c>
      <c r="AD114" s="410"/>
      <c r="AE114" s="409">
        <v>1.2</v>
      </c>
      <c r="AF114" s="410"/>
      <c r="AG114" s="409">
        <v>0.7</v>
      </c>
      <c r="AH114" s="410"/>
      <c r="AI114" s="409">
        <v>0.8</v>
      </c>
      <c r="AJ114" s="410"/>
      <c r="AK114" s="409">
        <v>0.9</v>
      </c>
      <c r="AL114" s="410"/>
      <c r="AM114" s="409">
        <v>1.2</v>
      </c>
      <c r="AN114" s="410"/>
      <c r="AO114" s="409"/>
      <c r="AP114" s="410"/>
    </row>
    <row r="115" spans="1:42" x14ac:dyDescent="0.35">
      <c r="A115" s="413" t="s">
        <v>104</v>
      </c>
      <c r="B115" s="413"/>
      <c r="C115" s="413"/>
      <c r="D115" s="413"/>
      <c r="E115" s="413"/>
      <c r="F115" s="413"/>
      <c r="G115" s="413"/>
      <c r="H115" s="413"/>
      <c r="I115" s="413"/>
      <c r="K115" s="409">
        <v>1.1000000000000001</v>
      </c>
      <c r="L115" s="410"/>
      <c r="M115" s="409">
        <v>1.2</v>
      </c>
      <c r="N115" s="410"/>
      <c r="O115" s="409">
        <v>0.7</v>
      </c>
      <c r="P115" s="410"/>
      <c r="Q115" s="409">
        <v>0.9</v>
      </c>
      <c r="R115" s="410"/>
      <c r="S115" s="409">
        <v>1</v>
      </c>
      <c r="T115" s="410"/>
      <c r="U115" s="409">
        <v>0.8</v>
      </c>
      <c r="V115" s="410"/>
      <c r="W115" s="409">
        <v>1.1000000000000001</v>
      </c>
      <c r="X115" s="410"/>
      <c r="Y115" s="409">
        <v>1.1000000000000001</v>
      </c>
      <c r="Z115" s="410"/>
      <c r="AA115" s="409">
        <v>1</v>
      </c>
      <c r="AB115" s="410"/>
      <c r="AC115" s="409">
        <v>1.1000000000000001</v>
      </c>
      <c r="AD115" s="410"/>
      <c r="AE115" s="409">
        <v>1.2</v>
      </c>
      <c r="AF115" s="410"/>
      <c r="AG115" s="409">
        <v>0.7</v>
      </c>
      <c r="AH115" s="410"/>
      <c r="AI115" s="409">
        <v>0.8</v>
      </c>
      <c r="AJ115" s="410"/>
      <c r="AK115" s="409">
        <v>0.9</v>
      </c>
      <c r="AL115" s="410"/>
      <c r="AM115" s="409">
        <v>1.2</v>
      </c>
      <c r="AN115" s="410"/>
      <c r="AO115" s="409"/>
      <c r="AP115" s="410"/>
    </row>
    <row r="116" spans="1:42" x14ac:dyDescent="0.35">
      <c r="A116" s="413" t="s">
        <v>105</v>
      </c>
      <c r="B116" s="413"/>
      <c r="C116" s="413"/>
      <c r="D116" s="413"/>
      <c r="E116" s="413"/>
      <c r="F116" s="413"/>
      <c r="G116" s="413"/>
      <c r="H116" s="413"/>
      <c r="I116" s="413"/>
      <c r="K116" s="409">
        <v>1.1000000000000001</v>
      </c>
      <c r="L116" s="410"/>
      <c r="M116" s="409">
        <v>1.2</v>
      </c>
      <c r="N116" s="410"/>
      <c r="O116" s="409">
        <v>0.7</v>
      </c>
      <c r="P116" s="410"/>
      <c r="Q116" s="409">
        <v>0.9</v>
      </c>
      <c r="R116" s="410"/>
      <c r="S116" s="409">
        <v>1.2</v>
      </c>
      <c r="T116" s="410"/>
      <c r="U116" s="409">
        <v>1</v>
      </c>
      <c r="V116" s="410"/>
      <c r="W116" s="409">
        <v>1.1000000000000001</v>
      </c>
      <c r="X116" s="410"/>
      <c r="Y116" s="409">
        <v>1.1000000000000001</v>
      </c>
      <c r="Z116" s="410"/>
      <c r="AA116" s="409">
        <v>1</v>
      </c>
      <c r="AB116" s="410"/>
      <c r="AC116" s="409">
        <v>1.1000000000000001</v>
      </c>
      <c r="AD116" s="410"/>
      <c r="AE116" s="409">
        <v>1.2</v>
      </c>
      <c r="AF116" s="410"/>
      <c r="AG116" s="409">
        <v>0.7</v>
      </c>
      <c r="AH116" s="410"/>
      <c r="AI116" s="409">
        <v>0.8</v>
      </c>
      <c r="AJ116" s="410"/>
      <c r="AK116" s="409">
        <v>0.9</v>
      </c>
      <c r="AL116" s="410"/>
      <c r="AM116" s="409">
        <v>1.2</v>
      </c>
      <c r="AN116" s="410"/>
      <c r="AO116" s="409"/>
      <c r="AP116" s="410"/>
    </row>
    <row r="117" spans="1:42" x14ac:dyDescent="0.35">
      <c r="A117" s="413" t="s">
        <v>106</v>
      </c>
      <c r="B117" s="413"/>
      <c r="C117" s="413"/>
      <c r="D117" s="413"/>
      <c r="E117" s="413"/>
      <c r="F117" s="413"/>
      <c r="G117" s="413"/>
      <c r="H117" s="413"/>
      <c r="I117" s="413"/>
      <c r="K117" s="409">
        <v>1.1000000000000001</v>
      </c>
      <c r="L117" s="410"/>
      <c r="M117" s="409">
        <v>1.2</v>
      </c>
      <c r="N117" s="410"/>
      <c r="O117" s="409">
        <v>0.7</v>
      </c>
      <c r="P117" s="410"/>
      <c r="Q117" s="409">
        <v>0.9</v>
      </c>
      <c r="R117" s="410"/>
      <c r="S117" s="409">
        <v>1</v>
      </c>
      <c r="T117" s="410"/>
      <c r="U117" s="409">
        <v>0.8</v>
      </c>
      <c r="V117" s="410"/>
      <c r="W117" s="409">
        <v>1.1000000000000001</v>
      </c>
      <c r="X117" s="410"/>
      <c r="Y117" s="409">
        <v>1.1000000000000001</v>
      </c>
      <c r="Z117" s="410"/>
      <c r="AA117" s="409">
        <v>1</v>
      </c>
      <c r="AB117" s="410"/>
      <c r="AC117" s="409">
        <v>1.1000000000000001</v>
      </c>
      <c r="AD117" s="410"/>
      <c r="AE117" s="409">
        <v>1.1000000000000001</v>
      </c>
      <c r="AF117" s="410"/>
      <c r="AG117" s="409">
        <v>1.1000000000000001</v>
      </c>
      <c r="AH117" s="410"/>
      <c r="AI117" s="409">
        <v>1.1000000000000001</v>
      </c>
      <c r="AJ117" s="410"/>
      <c r="AK117" s="409">
        <v>0.9</v>
      </c>
      <c r="AL117" s="410"/>
      <c r="AM117" s="409">
        <v>1.2</v>
      </c>
      <c r="AN117" s="410"/>
      <c r="AO117" s="409"/>
      <c r="AP117" s="410"/>
    </row>
    <row r="118" spans="1:42" ht="8.5" customHeight="1" x14ac:dyDescent="0.35"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</row>
    <row r="119" spans="1:42" x14ac:dyDescent="0.35">
      <c r="A119" s="543" t="s">
        <v>107</v>
      </c>
      <c r="B119" s="543"/>
      <c r="C119" s="543"/>
      <c r="D119" s="543"/>
      <c r="E119" s="543"/>
      <c r="F119" s="543"/>
      <c r="G119" s="543"/>
      <c r="H119" s="543"/>
      <c r="I119" s="543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  <c r="X119" s="147"/>
      <c r="Y119" s="147"/>
      <c r="Z119" s="147"/>
      <c r="AA119" s="147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54"/>
      <c r="AP119" s="154"/>
    </row>
    <row r="120" spans="1:42" x14ac:dyDescent="0.35">
      <c r="A120" s="413" t="s">
        <v>108</v>
      </c>
      <c r="B120" s="413"/>
      <c r="C120" s="413"/>
      <c r="D120" s="413"/>
      <c r="E120" s="413"/>
      <c r="F120" s="413"/>
      <c r="G120" s="413"/>
      <c r="H120" s="413"/>
      <c r="I120" s="413"/>
      <c r="K120" s="409">
        <v>1.1000000000000001</v>
      </c>
      <c r="L120" s="410"/>
      <c r="M120" s="409">
        <v>1</v>
      </c>
      <c r="N120" s="410"/>
      <c r="O120" s="409">
        <v>0.9</v>
      </c>
      <c r="P120" s="410"/>
      <c r="Q120" s="409">
        <v>0.7</v>
      </c>
      <c r="R120" s="410"/>
      <c r="S120" s="409">
        <v>0.7</v>
      </c>
      <c r="T120" s="410"/>
      <c r="U120" s="409">
        <v>0.9</v>
      </c>
      <c r="V120" s="410"/>
      <c r="W120" s="409">
        <v>0.8</v>
      </c>
      <c r="X120" s="410"/>
      <c r="Y120" s="409">
        <v>0.7</v>
      </c>
      <c r="Z120" s="410"/>
      <c r="AA120" s="409">
        <v>0.7</v>
      </c>
      <c r="AB120" s="410"/>
      <c r="AC120" s="409">
        <v>0.7</v>
      </c>
      <c r="AD120" s="410"/>
      <c r="AE120" s="409">
        <v>0.7</v>
      </c>
      <c r="AF120" s="410"/>
      <c r="AG120" s="409">
        <v>0.9</v>
      </c>
      <c r="AH120" s="410"/>
      <c r="AI120" s="409">
        <v>0.7</v>
      </c>
      <c r="AJ120" s="410"/>
      <c r="AK120" s="409">
        <v>0.8</v>
      </c>
      <c r="AL120" s="410"/>
      <c r="AM120" s="409">
        <v>0.7</v>
      </c>
      <c r="AN120" s="410"/>
      <c r="AO120" s="409"/>
      <c r="AP120" s="410"/>
    </row>
    <row r="121" spans="1:42" x14ac:dyDescent="0.35">
      <c r="A121" s="413" t="s">
        <v>110</v>
      </c>
      <c r="B121" s="413"/>
      <c r="C121" s="413"/>
      <c r="D121" s="413"/>
      <c r="E121" s="413"/>
      <c r="F121" s="413"/>
      <c r="G121" s="413"/>
      <c r="H121" s="413"/>
      <c r="I121" s="413"/>
      <c r="K121" s="409">
        <v>1.1000000000000001</v>
      </c>
      <c r="L121" s="410"/>
      <c r="M121" s="409">
        <v>1</v>
      </c>
      <c r="N121" s="410"/>
      <c r="O121" s="409">
        <v>0.9</v>
      </c>
      <c r="P121" s="410"/>
      <c r="Q121" s="409">
        <v>0.7</v>
      </c>
      <c r="R121" s="410"/>
      <c r="S121" s="409">
        <v>0.7</v>
      </c>
      <c r="T121" s="410"/>
      <c r="U121" s="409">
        <v>0.9</v>
      </c>
      <c r="V121" s="410"/>
      <c r="W121" s="409">
        <v>0.8</v>
      </c>
      <c r="X121" s="410"/>
      <c r="Y121" s="409">
        <v>0.7</v>
      </c>
      <c r="Z121" s="410"/>
      <c r="AA121" s="409">
        <v>0.7</v>
      </c>
      <c r="AB121" s="410"/>
      <c r="AC121" s="409">
        <v>0.7</v>
      </c>
      <c r="AD121" s="410"/>
      <c r="AE121" s="409">
        <v>0.7</v>
      </c>
      <c r="AF121" s="410"/>
      <c r="AG121" s="409">
        <v>0.9</v>
      </c>
      <c r="AH121" s="410"/>
      <c r="AI121" s="409">
        <v>0.7</v>
      </c>
      <c r="AJ121" s="410"/>
      <c r="AK121" s="409">
        <v>0.8</v>
      </c>
      <c r="AL121" s="410"/>
      <c r="AM121" s="409">
        <v>0.7</v>
      </c>
      <c r="AN121" s="410"/>
      <c r="AO121" s="409"/>
      <c r="AP121" s="410"/>
    </row>
    <row r="122" spans="1:42" x14ac:dyDescent="0.35">
      <c r="A122" s="413" t="s">
        <v>109</v>
      </c>
      <c r="B122" s="413"/>
      <c r="C122" s="413"/>
      <c r="D122" s="413"/>
      <c r="E122" s="413"/>
      <c r="F122" s="413"/>
      <c r="G122" s="413"/>
      <c r="H122" s="413"/>
      <c r="I122" s="413"/>
      <c r="K122" s="409">
        <v>1.1000000000000001</v>
      </c>
      <c r="L122" s="410"/>
      <c r="M122" s="409">
        <v>1</v>
      </c>
      <c r="N122" s="410"/>
      <c r="O122" s="409">
        <v>0.9</v>
      </c>
      <c r="P122" s="410"/>
      <c r="Q122" s="409">
        <v>0.7</v>
      </c>
      <c r="R122" s="410"/>
      <c r="S122" s="409">
        <v>0.7</v>
      </c>
      <c r="T122" s="410"/>
      <c r="U122" s="409">
        <v>0.9</v>
      </c>
      <c r="V122" s="410"/>
      <c r="W122" s="409">
        <v>0.8</v>
      </c>
      <c r="X122" s="410"/>
      <c r="Y122" s="409">
        <v>0.7</v>
      </c>
      <c r="Z122" s="410"/>
      <c r="AA122" s="409">
        <v>0.7</v>
      </c>
      <c r="AB122" s="410"/>
      <c r="AC122" s="409">
        <v>0.7</v>
      </c>
      <c r="AD122" s="410"/>
      <c r="AE122" s="409">
        <v>0.7</v>
      </c>
      <c r="AF122" s="410"/>
      <c r="AG122" s="409">
        <v>0.9</v>
      </c>
      <c r="AH122" s="410"/>
      <c r="AI122" s="409">
        <v>0.7</v>
      </c>
      <c r="AJ122" s="410"/>
      <c r="AK122" s="409">
        <v>0.8</v>
      </c>
      <c r="AL122" s="410"/>
      <c r="AM122" s="409">
        <v>0.7</v>
      </c>
      <c r="AN122" s="410"/>
      <c r="AO122" s="409"/>
      <c r="AP122" s="410"/>
    </row>
    <row r="123" spans="1:42" x14ac:dyDescent="0.35">
      <c r="A123" s="413" t="s">
        <v>111</v>
      </c>
      <c r="B123" s="413"/>
      <c r="C123" s="413"/>
      <c r="D123" s="413"/>
      <c r="E123" s="413"/>
      <c r="F123" s="413"/>
      <c r="G123" s="413"/>
      <c r="H123" s="413"/>
      <c r="I123" s="413"/>
      <c r="K123" s="409">
        <v>1.1000000000000001</v>
      </c>
      <c r="L123" s="410"/>
      <c r="M123" s="409">
        <v>1</v>
      </c>
      <c r="N123" s="410"/>
      <c r="O123" s="409">
        <v>0.9</v>
      </c>
      <c r="P123" s="410"/>
      <c r="Q123" s="409">
        <v>0.7</v>
      </c>
      <c r="R123" s="410"/>
      <c r="S123" s="409">
        <v>0.7</v>
      </c>
      <c r="T123" s="410"/>
      <c r="U123" s="409">
        <v>0.9</v>
      </c>
      <c r="V123" s="410"/>
      <c r="W123" s="409">
        <v>0.8</v>
      </c>
      <c r="X123" s="410"/>
      <c r="Y123" s="409">
        <v>0.7</v>
      </c>
      <c r="Z123" s="410"/>
      <c r="AA123" s="409">
        <v>0.7</v>
      </c>
      <c r="AB123" s="410"/>
      <c r="AC123" s="409">
        <v>0.7</v>
      </c>
      <c r="AD123" s="410"/>
      <c r="AE123" s="409">
        <v>0.7</v>
      </c>
      <c r="AF123" s="410"/>
      <c r="AG123" s="409">
        <v>0.9</v>
      </c>
      <c r="AH123" s="410"/>
      <c r="AI123" s="409">
        <v>0.7</v>
      </c>
      <c r="AJ123" s="410"/>
      <c r="AK123" s="409">
        <v>0.8</v>
      </c>
      <c r="AL123" s="410"/>
      <c r="AM123" s="409">
        <v>0.7</v>
      </c>
      <c r="AN123" s="410"/>
      <c r="AO123" s="409"/>
      <c r="AP123" s="410"/>
    </row>
    <row r="124" spans="1:42" x14ac:dyDescent="0.35">
      <c r="A124" s="413" t="s">
        <v>112</v>
      </c>
      <c r="B124" s="413"/>
      <c r="C124" s="413"/>
      <c r="D124" s="413"/>
      <c r="E124" s="413"/>
      <c r="F124" s="413"/>
      <c r="G124" s="413"/>
      <c r="H124" s="413"/>
      <c r="I124" s="413"/>
      <c r="K124" s="409">
        <v>1.1000000000000001</v>
      </c>
      <c r="L124" s="410"/>
      <c r="M124" s="409">
        <v>1</v>
      </c>
      <c r="N124" s="410"/>
      <c r="O124" s="409">
        <v>0.9</v>
      </c>
      <c r="P124" s="410"/>
      <c r="Q124" s="409">
        <v>0.7</v>
      </c>
      <c r="R124" s="410"/>
      <c r="S124" s="409">
        <v>0.7</v>
      </c>
      <c r="T124" s="410"/>
      <c r="U124" s="409">
        <v>0.9</v>
      </c>
      <c r="V124" s="410"/>
      <c r="W124" s="409">
        <v>0.8</v>
      </c>
      <c r="X124" s="410"/>
      <c r="Y124" s="409">
        <v>0.7</v>
      </c>
      <c r="Z124" s="410"/>
      <c r="AA124" s="409">
        <v>0.7</v>
      </c>
      <c r="AB124" s="410"/>
      <c r="AC124" s="409">
        <v>0.7</v>
      </c>
      <c r="AD124" s="410"/>
      <c r="AE124" s="409">
        <v>0.7</v>
      </c>
      <c r="AF124" s="410"/>
      <c r="AG124" s="409">
        <v>0.9</v>
      </c>
      <c r="AH124" s="410"/>
      <c r="AI124" s="409">
        <v>0.7</v>
      </c>
      <c r="AJ124" s="410"/>
      <c r="AK124" s="409">
        <v>0.8</v>
      </c>
      <c r="AL124" s="410"/>
      <c r="AM124" s="409">
        <v>0.7</v>
      </c>
      <c r="AN124" s="410"/>
      <c r="AO124" s="409"/>
      <c r="AP124" s="410"/>
    </row>
    <row r="125" spans="1:42" ht="8.5" customHeight="1" x14ac:dyDescent="0.35"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</row>
    <row r="126" spans="1:42" x14ac:dyDescent="0.35">
      <c r="A126" s="543" t="s">
        <v>113</v>
      </c>
      <c r="B126" s="543"/>
      <c r="C126" s="543"/>
      <c r="D126" s="543"/>
      <c r="E126" s="543"/>
      <c r="F126" s="543"/>
      <c r="G126" s="543"/>
      <c r="H126" s="543"/>
      <c r="I126" s="543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  <c r="Z126" s="147"/>
      <c r="AA126" s="147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54"/>
      <c r="AP126" s="154"/>
    </row>
    <row r="127" spans="1:42" x14ac:dyDescent="0.35">
      <c r="A127" s="413" t="s">
        <v>115</v>
      </c>
      <c r="B127" s="413"/>
      <c r="C127" s="413"/>
      <c r="D127" s="413"/>
      <c r="E127" s="413"/>
      <c r="F127" s="413"/>
      <c r="G127" s="413"/>
      <c r="H127" s="413"/>
      <c r="I127" s="413"/>
      <c r="K127" s="409">
        <v>1</v>
      </c>
      <c r="L127" s="410"/>
      <c r="M127" s="409">
        <v>0.8</v>
      </c>
      <c r="N127" s="410"/>
      <c r="O127" s="409">
        <v>1.2</v>
      </c>
      <c r="P127" s="410"/>
      <c r="Q127" s="409">
        <v>1.2</v>
      </c>
      <c r="R127" s="410"/>
      <c r="S127" s="409">
        <v>1</v>
      </c>
      <c r="T127" s="410"/>
      <c r="U127" s="409">
        <v>0.7</v>
      </c>
      <c r="V127" s="410"/>
      <c r="W127" s="409">
        <v>1.3</v>
      </c>
      <c r="X127" s="410"/>
      <c r="Y127" s="409">
        <v>1.1000000000000001</v>
      </c>
      <c r="Z127" s="410"/>
      <c r="AA127" s="409">
        <v>1.1000000000000001</v>
      </c>
      <c r="AB127" s="410"/>
      <c r="AC127" s="409">
        <v>1</v>
      </c>
      <c r="AD127" s="410"/>
      <c r="AE127" s="409">
        <v>1.1000000000000001</v>
      </c>
      <c r="AF127" s="410"/>
      <c r="AG127" s="409">
        <v>1</v>
      </c>
      <c r="AH127" s="410"/>
      <c r="AI127" s="409">
        <v>1</v>
      </c>
      <c r="AJ127" s="410"/>
      <c r="AK127" s="409">
        <v>1.2</v>
      </c>
      <c r="AL127" s="410"/>
      <c r="AM127" s="409">
        <v>1.1000000000000001</v>
      </c>
      <c r="AN127" s="410"/>
      <c r="AO127" s="409"/>
      <c r="AP127" s="410"/>
    </row>
    <row r="128" spans="1:42" x14ac:dyDescent="0.35">
      <c r="A128" s="413" t="s">
        <v>116</v>
      </c>
      <c r="B128" s="413"/>
      <c r="C128" s="413"/>
      <c r="D128" s="413"/>
      <c r="E128" s="413"/>
      <c r="F128" s="413"/>
      <c r="G128" s="413"/>
      <c r="H128" s="413"/>
      <c r="I128" s="413"/>
      <c r="K128" s="409">
        <v>1.1000000000000001</v>
      </c>
      <c r="L128" s="410"/>
      <c r="M128" s="409">
        <v>0.8</v>
      </c>
      <c r="N128" s="410"/>
      <c r="O128" s="409">
        <v>1.1000000000000001</v>
      </c>
      <c r="P128" s="410"/>
      <c r="Q128" s="409">
        <v>1.1000000000000001</v>
      </c>
      <c r="R128" s="410"/>
      <c r="S128" s="409">
        <v>1</v>
      </c>
      <c r="T128" s="410"/>
      <c r="U128" s="409">
        <v>0.9</v>
      </c>
      <c r="V128" s="410"/>
      <c r="W128" s="409">
        <v>0.9</v>
      </c>
      <c r="X128" s="410"/>
      <c r="Y128" s="409">
        <v>1.3</v>
      </c>
      <c r="Z128" s="410"/>
      <c r="AA128" s="409">
        <v>1.1000000000000001</v>
      </c>
      <c r="AB128" s="410"/>
      <c r="AC128" s="409">
        <v>1</v>
      </c>
      <c r="AD128" s="410"/>
      <c r="AE128" s="409">
        <v>0.8</v>
      </c>
      <c r="AF128" s="410"/>
      <c r="AG128" s="409">
        <v>1.2</v>
      </c>
      <c r="AH128" s="410"/>
      <c r="AI128" s="409">
        <v>1.2</v>
      </c>
      <c r="AJ128" s="410"/>
      <c r="AK128" s="409">
        <v>1</v>
      </c>
      <c r="AL128" s="410"/>
      <c r="AM128" s="409">
        <v>1.1000000000000001</v>
      </c>
      <c r="AN128" s="410"/>
      <c r="AO128" s="409"/>
      <c r="AP128" s="410"/>
    </row>
    <row r="129" spans="1:42" x14ac:dyDescent="0.35">
      <c r="A129" s="413" t="s">
        <v>114</v>
      </c>
      <c r="B129" s="413"/>
      <c r="C129" s="413"/>
      <c r="D129" s="413"/>
      <c r="E129" s="413"/>
      <c r="F129" s="413"/>
      <c r="G129" s="413"/>
      <c r="H129" s="413"/>
      <c r="I129" s="413"/>
      <c r="K129" s="409">
        <v>1</v>
      </c>
      <c r="L129" s="410"/>
      <c r="M129" s="409">
        <v>0.8</v>
      </c>
      <c r="N129" s="410"/>
      <c r="O129" s="409">
        <v>1.1000000000000001</v>
      </c>
      <c r="P129" s="410"/>
      <c r="Q129" s="409">
        <v>1.1000000000000001</v>
      </c>
      <c r="R129" s="410"/>
      <c r="S129" s="409">
        <v>1</v>
      </c>
      <c r="T129" s="410"/>
      <c r="U129" s="409">
        <v>0.9</v>
      </c>
      <c r="V129" s="410"/>
      <c r="W129" s="409">
        <v>1.1000000000000001</v>
      </c>
      <c r="X129" s="410"/>
      <c r="Y129" s="409">
        <v>1.1000000000000001</v>
      </c>
      <c r="Z129" s="410"/>
      <c r="AA129" s="409">
        <v>0.8</v>
      </c>
      <c r="AB129" s="410"/>
      <c r="AC129" s="409">
        <v>1</v>
      </c>
      <c r="AD129" s="410"/>
      <c r="AE129" s="409">
        <v>1.1000000000000001</v>
      </c>
      <c r="AF129" s="410"/>
      <c r="AG129" s="409">
        <v>1.2</v>
      </c>
      <c r="AH129" s="410"/>
      <c r="AI129" s="409">
        <v>1.2</v>
      </c>
      <c r="AJ129" s="410"/>
      <c r="AK129" s="409">
        <v>1.3</v>
      </c>
      <c r="AL129" s="410"/>
      <c r="AM129" s="409">
        <v>0.9</v>
      </c>
      <c r="AN129" s="410"/>
      <c r="AO129" s="409"/>
      <c r="AP129" s="410"/>
    </row>
    <row r="130" spans="1:42" x14ac:dyDescent="0.35">
      <c r="A130" s="413" t="s">
        <v>117</v>
      </c>
      <c r="B130" s="413"/>
      <c r="C130" s="413"/>
      <c r="D130" s="413"/>
      <c r="E130" s="413"/>
      <c r="F130" s="413"/>
      <c r="G130" s="413"/>
      <c r="H130" s="413"/>
      <c r="I130" s="413"/>
      <c r="K130" s="409">
        <v>1</v>
      </c>
      <c r="L130" s="410"/>
      <c r="M130" s="409">
        <v>0.8</v>
      </c>
      <c r="N130" s="410"/>
      <c r="O130" s="409">
        <v>1.1000000000000001</v>
      </c>
      <c r="P130" s="410"/>
      <c r="Q130" s="409">
        <v>1.1000000000000001</v>
      </c>
      <c r="R130" s="410"/>
      <c r="S130" s="409">
        <v>1.1000000000000001</v>
      </c>
      <c r="T130" s="410"/>
      <c r="U130" s="409">
        <v>0.9</v>
      </c>
      <c r="V130" s="410"/>
      <c r="W130" s="409">
        <v>1.1000000000000001</v>
      </c>
      <c r="X130" s="410"/>
      <c r="Y130" s="409">
        <v>1.3</v>
      </c>
      <c r="Z130" s="410"/>
      <c r="AA130" s="409">
        <v>1.1000000000000001</v>
      </c>
      <c r="AB130" s="410"/>
      <c r="AC130" s="409">
        <v>1</v>
      </c>
      <c r="AD130" s="410"/>
      <c r="AE130" s="409">
        <v>1.1000000000000001</v>
      </c>
      <c r="AF130" s="410"/>
      <c r="AG130" s="409">
        <v>1.2</v>
      </c>
      <c r="AH130" s="410"/>
      <c r="AI130" s="409">
        <v>1.2</v>
      </c>
      <c r="AJ130" s="410"/>
      <c r="AK130" s="409">
        <v>1.2</v>
      </c>
      <c r="AL130" s="410"/>
      <c r="AM130" s="409">
        <v>1.1000000000000001</v>
      </c>
      <c r="AN130" s="410"/>
      <c r="AO130" s="409"/>
      <c r="AP130" s="410"/>
    </row>
    <row r="131" spans="1:42" x14ac:dyDescent="0.35">
      <c r="A131" s="413" t="s">
        <v>118</v>
      </c>
      <c r="B131" s="413"/>
      <c r="C131" s="413"/>
      <c r="D131" s="413"/>
      <c r="E131" s="413"/>
      <c r="F131" s="413"/>
      <c r="G131" s="413"/>
      <c r="H131" s="413"/>
      <c r="I131" s="413"/>
      <c r="K131" s="409">
        <v>1</v>
      </c>
      <c r="L131" s="410"/>
      <c r="M131" s="409">
        <v>0.8</v>
      </c>
      <c r="N131" s="410"/>
      <c r="O131" s="409">
        <v>1.1000000000000001</v>
      </c>
      <c r="P131" s="410"/>
      <c r="Q131" s="409">
        <v>1.1000000000000001</v>
      </c>
      <c r="R131" s="410"/>
      <c r="S131" s="409">
        <v>1.1000000000000001</v>
      </c>
      <c r="T131" s="410"/>
      <c r="U131" s="409">
        <v>0.9</v>
      </c>
      <c r="V131" s="410"/>
      <c r="W131" s="409">
        <v>1.1000000000000001</v>
      </c>
      <c r="X131" s="410"/>
      <c r="Y131" s="409">
        <v>1.3</v>
      </c>
      <c r="Z131" s="410"/>
      <c r="AA131" s="409">
        <v>1.1000000000000001</v>
      </c>
      <c r="AB131" s="410"/>
      <c r="AC131" s="409">
        <v>1</v>
      </c>
      <c r="AD131" s="410"/>
      <c r="AE131" s="409">
        <v>1.1000000000000001</v>
      </c>
      <c r="AF131" s="410"/>
      <c r="AG131" s="409">
        <v>1.2</v>
      </c>
      <c r="AH131" s="410"/>
      <c r="AI131" s="409">
        <v>1.2</v>
      </c>
      <c r="AJ131" s="410"/>
      <c r="AK131" s="409">
        <v>1.2</v>
      </c>
      <c r="AL131" s="410"/>
      <c r="AM131" s="409">
        <v>1.2</v>
      </c>
      <c r="AN131" s="410"/>
      <c r="AO131" s="409"/>
      <c r="AP131" s="410"/>
    </row>
    <row r="132" spans="1:42" x14ac:dyDescent="0.35">
      <c r="A132" s="413" t="s">
        <v>119</v>
      </c>
      <c r="B132" s="413"/>
      <c r="C132" s="413"/>
      <c r="D132" s="413"/>
      <c r="E132" s="413"/>
      <c r="F132" s="413"/>
      <c r="G132" s="413"/>
      <c r="H132" s="413"/>
      <c r="I132" s="413"/>
      <c r="K132" s="409">
        <v>1</v>
      </c>
      <c r="L132" s="410"/>
      <c r="M132" s="409">
        <v>0.8</v>
      </c>
      <c r="N132" s="410"/>
      <c r="O132" s="409">
        <v>0.8</v>
      </c>
      <c r="P132" s="410"/>
      <c r="Q132" s="409">
        <v>1.1000000000000001</v>
      </c>
      <c r="R132" s="410"/>
      <c r="S132" s="409">
        <v>1</v>
      </c>
      <c r="T132" s="410"/>
      <c r="U132" s="409">
        <v>0.9</v>
      </c>
      <c r="V132" s="410"/>
      <c r="W132" s="409">
        <v>1.1000000000000001</v>
      </c>
      <c r="X132" s="410"/>
      <c r="Y132" s="409">
        <v>1.3</v>
      </c>
      <c r="Z132" s="410"/>
      <c r="AA132" s="409">
        <v>0.8</v>
      </c>
      <c r="AB132" s="410"/>
      <c r="AC132" s="409">
        <v>1</v>
      </c>
      <c r="AD132" s="410"/>
      <c r="AE132" s="409">
        <v>1.1000000000000001</v>
      </c>
      <c r="AF132" s="410"/>
      <c r="AG132" s="409">
        <v>1.2</v>
      </c>
      <c r="AH132" s="410"/>
      <c r="AI132" s="409">
        <v>1.2</v>
      </c>
      <c r="AJ132" s="410"/>
      <c r="AK132" s="409">
        <v>1.2</v>
      </c>
      <c r="AL132" s="410"/>
      <c r="AM132" s="409">
        <v>1.1000000000000001</v>
      </c>
      <c r="AN132" s="410"/>
      <c r="AO132" s="409"/>
      <c r="AP132" s="410"/>
    </row>
    <row r="133" spans="1:42" ht="8.5" customHeight="1" x14ac:dyDescent="0.35"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</row>
    <row r="134" spans="1:42" x14ac:dyDescent="0.35">
      <c r="A134" s="543" t="s">
        <v>120</v>
      </c>
      <c r="B134" s="543"/>
      <c r="C134" s="543"/>
      <c r="D134" s="543"/>
      <c r="E134" s="543"/>
      <c r="F134" s="543"/>
      <c r="G134" s="543"/>
      <c r="H134" s="543"/>
      <c r="I134" s="543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7"/>
      <c r="Z134" s="147"/>
      <c r="AA134" s="147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54"/>
      <c r="AP134" s="154"/>
    </row>
    <row r="135" spans="1:42" x14ac:dyDescent="0.35">
      <c r="A135" s="413" t="s">
        <v>122</v>
      </c>
      <c r="B135" s="413"/>
      <c r="C135" s="413"/>
      <c r="D135" s="413"/>
      <c r="E135" s="413"/>
      <c r="F135" s="413"/>
      <c r="G135" s="413"/>
      <c r="H135" s="413"/>
      <c r="I135" s="413"/>
      <c r="K135" s="409">
        <v>1.2</v>
      </c>
      <c r="L135" s="410"/>
      <c r="M135" s="409">
        <v>1.1000000000000001</v>
      </c>
      <c r="N135" s="410"/>
      <c r="O135" s="409">
        <v>1.1000000000000001</v>
      </c>
      <c r="P135" s="410"/>
      <c r="Q135" s="409">
        <v>0.9</v>
      </c>
      <c r="R135" s="410"/>
      <c r="S135" s="409">
        <v>0.9</v>
      </c>
      <c r="T135" s="410"/>
      <c r="U135" s="409">
        <v>0.8</v>
      </c>
      <c r="V135" s="410"/>
      <c r="W135" s="409">
        <v>0.8</v>
      </c>
      <c r="X135" s="410"/>
      <c r="Y135" s="409">
        <v>0.8</v>
      </c>
      <c r="Z135" s="410"/>
      <c r="AA135" s="409">
        <v>1.1000000000000001</v>
      </c>
      <c r="AB135" s="410"/>
      <c r="AC135" s="409">
        <v>1.3</v>
      </c>
      <c r="AD135" s="410"/>
      <c r="AE135" s="409">
        <v>1.1000000000000001</v>
      </c>
      <c r="AF135" s="410"/>
      <c r="AG135" s="409">
        <v>1</v>
      </c>
      <c r="AH135" s="410"/>
      <c r="AI135" s="409">
        <v>0.8</v>
      </c>
      <c r="AJ135" s="410"/>
      <c r="AK135" s="409">
        <v>1.3</v>
      </c>
      <c r="AL135" s="410"/>
      <c r="AM135" s="409">
        <v>0.9</v>
      </c>
      <c r="AN135" s="410"/>
      <c r="AO135" s="409"/>
      <c r="AP135" s="410"/>
    </row>
    <row r="136" spans="1:42" x14ac:dyDescent="0.35">
      <c r="A136" s="413" t="s">
        <v>121</v>
      </c>
      <c r="B136" s="413"/>
      <c r="C136" s="413"/>
      <c r="D136" s="413"/>
      <c r="E136" s="413"/>
      <c r="F136" s="413"/>
      <c r="G136" s="413"/>
      <c r="H136" s="413"/>
      <c r="I136" s="413"/>
      <c r="K136" s="409">
        <v>1.2</v>
      </c>
      <c r="L136" s="410"/>
      <c r="M136" s="409">
        <v>1.1000000000000001</v>
      </c>
      <c r="N136" s="410"/>
      <c r="O136" s="409">
        <v>1.2</v>
      </c>
      <c r="P136" s="410"/>
      <c r="Q136" s="409">
        <v>0.9</v>
      </c>
      <c r="R136" s="410"/>
      <c r="S136" s="409">
        <v>0.9</v>
      </c>
      <c r="T136" s="410"/>
      <c r="U136" s="409">
        <v>0.8</v>
      </c>
      <c r="V136" s="410"/>
      <c r="W136" s="409">
        <v>0.8</v>
      </c>
      <c r="X136" s="410"/>
      <c r="Y136" s="409">
        <v>0.8</v>
      </c>
      <c r="Z136" s="410"/>
      <c r="AA136" s="409">
        <v>1.1000000000000001</v>
      </c>
      <c r="AB136" s="410"/>
      <c r="AC136" s="409">
        <v>1.3</v>
      </c>
      <c r="AD136" s="410"/>
      <c r="AE136" s="409">
        <v>1.1000000000000001</v>
      </c>
      <c r="AF136" s="410"/>
      <c r="AG136" s="409">
        <v>1.2</v>
      </c>
      <c r="AH136" s="410"/>
      <c r="AI136" s="409">
        <v>1.1000000000000001</v>
      </c>
      <c r="AJ136" s="410"/>
      <c r="AK136" s="409">
        <v>1.3</v>
      </c>
      <c r="AL136" s="410"/>
      <c r="AM136" s="409">
        <v>0.9</v>
      </c>
      <c r="AN136" s="410"/>
      <c r="AO136" s="409"/>
      <c r="AP136" s="410"/>
    </row>
    <row r="137" spans="1:42" x14ac:dyDescent="0.35">
      <c r="A137" s="413" t="s">
        <v>129</v>
      </c>
      <c r="B137" s="413"/>
      <c r="C137" s="413"/>
      <c r="D137" s="413"/>
      <c r="E137" s="413"/>
      <c r="F137" s="413"/>
      <c r="G137" s="413"/>
      <c r="H137" s="413"/>
      <c r="I137" s="413"/>
      <c r="K137" s="409">
        <v>1.2</v>
      </c>
      <c r="L137" s="410"/>
      <c r="M137" s="409">
        <v>1.1000000000000001</v>
      </c>
      <c r="N137" s="410"/>
      <c r="O137" s="409">
        <v>1.1000000000000001</v>
      </c>
      <c r="P137" s="410"/>
      <c r="Q137" s="409">
        <v>0.9</v>
      </c>
      <c r="R137" s="410"/>
      <c r="S137" s="409">
        <v>0.9</v>
      </c>
      <c r="T137" s="410"/>
      <c r="U137" s="409">
        <v>0.8</v>
      </c>
      <c r="V137" s="410"/>
      <c r="W137" s="409">
        <v>0.8</v>
      </c>
      <c r="X137" s="410"/>
      <c r="Y137" s="409">
        <v>0.8</v>
      </c>
      <c r="Z137" s="410"/>
      <c r="AA137" s="409">
        <v>0.7</v>
      </c>
      <c r="AB137" s="410"/>
      <c r="AC137" s="409">
        <v>0.9</v>
      </c>
      <c r="AD137" s="410"/>
      <c r="AE137" s="409">
        <v>0.9</v>
      </c>
      <c r="AF137" s="410"/>
      <c r="AG137" s="409">
        <v>1</v>
      </c>
      <c r="AH137" s="410"/>
      <c r="AI137" s="409">
        <v>0.8</v>
      </c>
      <c r="AJ137" s="410"/>
      <c r="AK137" s="409">
        <v>1.3</v>
      </c>
      <c r="AL137" s="410"/>
      <c r="AM137" s="409">
        <v>0.9</v>
      </c>
      <c r="AN137" s="410"/>
      <c r="AO137" s="409"/>
      <c r="AP137" s="410"/>
    </row>
    <row r="138" spans="1:42" x14ac:dyDescent="0.35">
      <c r="A138" s="413" t="s">
        <v>131</v>
      </c>
      <c r="B138" s="413"/>
      <c r="C138" s="413"/>
      <c r="D138" s="413"/>
      <c r="E138" s="413"/>
      <c r="F138" s="413"/>
      <c r="G138" s="413"/>
      <c r="H138" s="413"/>
      <c r="I138" s="413"/>
      <c r="K138" s="409">
        <v>1.2</v>
      </c>
      <c r="L138" s="410"/>
      <c r="M138" s="409">
        <v>1.1000000000000001</v>
      </c>
      <c r="N138" s="410"/>
      <c r="O138" s="409">
        <v>1.1000000000000001</v>
      </c>
      <c r="P138" s="410"/>
      <c r="Q138" s="409">
        <v>0.9</v>
      </c>
      <c r="R138" s="410"/>
      <c r="S138" s="409">
        <v>0.9</v>
      </c>
      <c r="T138" s="410"/>
      <c r="U138" s="409">
        <v>0.8</v>
      </c>
      <c r="V138" s="410"/>
      <c r="W138" s="409">
        <v>0.8</v>
      </c>
      <c r="X138" s="410"/>
      <c r="Y138" s="409">
        <v>0.8</v>
      </c>
      <c r="Z138" s="410"/>
      <c r="AA138" s="409">
        <v>0.7</v>
      </c>
      <c r="AB138" s="410"/>
      <c r="AC138" s="409">
        <v>0.9</v>
      </c>
      <c r="AD138" s="410"/>
      <c r="AE138" s="409">
        <v>0.9</v>
      </c>
      <c r="AF138" s="410"/>
      <c r="AG138" s="409">
        <v>1</v>
      </c>
      <c r="AH138" s="410"/>
      <c r="AI138" s="409">
        <v>0.8</v>
      </c>
      <c r="AJ138" s="410"/>
      <c r="AK138" s="409">
        <v>1.3</v>
      </c>
      <c r="AL138" s="410"/>
      <c r="AM138" s="409">
        <v>0.9</v>
      </c>
      <c r="AN138" s="410"/>
      <c r="AO138" s="409"/>
      <c r="AP138" s="410"/>
    </row>
    <row r="139" spans="1:42" x14ac:dyDescent="0.35">
      <c r="A139" s="413" t="s">
        <v>130</v>
      </c>
      <c r="B139" s="413"/>
      <c r="C139" s="413"/>
      <c r="D139" s="413"/>
      <c r="E139" s="413"/>
      <c r="F139" s="413"/>
      <c r="G139" s="413"/>
      <c r="H139" s="413"/>
      <c r="I139" s="413"/>
      <c r="K139" s="409">
        <v>1.2</v>
      </c>
      <c r="L139" s="410"/>
      <c r="M139" s="409">
        <v>1.1000000000000001</v>
      </c>
      <c r="N139" s="410"/>
      <c r="O139" s="409">
        <v>1.1000000000000001</v>
      </c>
      <c r="P139" s="410"/>
      <c r="Q139" s="409">
        <v>0.9</v>
      </c>
      <c r="R139" s="410"/>
      <c r="S139" s="409">
        <v>0.9</v>
      </c>
      <c r="T139" s="410"/>
      <c r="U139" s="409">
        <v>0.8</v>
      </c>
      <c r="V139" s="410"/>
      <c r="W139" s="409">
        <v>0.8</v>
      </c>
      <c r="X139" s="410"/>
      <c r="Y139" s="409">
        <v>1.1000000000000001</v>
      </c>
      <c r="Z139" s="410"/>
      <c r="AA139" s="409">
        <v>1.1000000000000001</v>
      </c>
      <c r="AB139" s="410"/>
      <c r="AC139" s="409">
        <v>1.3</v>
      </c>
      <c r="AD139" s="410"/>
      <c r="AE139" s="409">
        <v>1.1000000000000001</v>
      </c>
      <c r="AF139" s="410"/>
      <c r="AG139" s="409">
        <v>1</v>
      </c>
      <c r="AH139" s="410"/>
      <c r="AI139" s="409">
        <v>0.8</v>
      </c>
      <c r="AJ139" s="410"/>
      <c r="AK139" s="409">
        <v>1.3</v>
      </c>
      <c r="AL139" s="410"/>
      <c r="AM139" s="409">
        <v>0.9</v>
      </c>
      <c r="AN139" s="410"/>
      <c r="AO139" s="409"/>
      <c r="AP139" s="410"/>
    </row>
    <row r="140" spans="1:42" x14ac:dyDescent="0.35">
      <c r="A140" s="413" t="s">
        <v>132</v>
      </c>
      <c r="B140" s="413"/>
      <c r="C140" s="413"/>
      <c r="D140" s="413"/>
      <c r="E140" s="413"/>
      <c r="F140" s="413"/>
      <c r="G140" s="413"/>
      <c r="H140" s="413"/>
      <c r="I140" s="413"/>
      <c r="K140" s="409">
        <v>1.2</v>
      </c>
      <c r="L140" s="410"/>
      <c r="M140" s="409">
        <v>1.1000000000000001</v>
      </c>
      <c r="N140" s="410"/>
      <c r="O140" s="409">
        <v>1.1000000000000001</v>
      </c>
      <c r="P140" s="410"/>
      <c r="Q140" s="409">
        <v>0.9</v>
      </c>
      <c r="R140" s="410"/>
      <c r="S140" s="409">
        <v>0.9</v>
      </c>
      <c r="T140" s="410"/>
      <c r="U140" s="409">
        <v>0.8</v>
      </c>
      <c r="V140" s="410"/>
      <c r="W140" s="409">
        <v>0.8</v>
      </c>
      <c r="X140" s="410"/>
      <c r="Y140" s="409">
        <v>0.8</v>
      </c>
      <c r="Z140" s="410"/>
      <c r="AA140" s="409">
        <v>1.1000000000000001</v>
      </c>
      <c r="AB140" s="410"/>
      <c r="AC140" s="409">
        <v>1.3</v>
      </c>
      <c r="AD140" s="410"/>
      <c r="AE140" s="409">
        <v>1.1000000000000001</v>
      </c>
      <c r="AF140" s="410"/>
      <c r="AG140" s="409">
        <v>1</v>
      </c>
      <c r="AH140" s="410"/>
      <c r="AI140" s="409">
        <v>0.8</v>
      </c>
      <c r="AJ140" s="410"/>
      <c r="AK140" s="409">
        <v>1.3</v>
      </c>
      <c r="AL140" s="410"/>
      <c r="AM140" s="409">
        <v>0.9</v>
      </c>
      <c r="AN140" s="410"/>
      <c r="AO140" s="409"/>
      <c r="AP140" s="410"/>
    </row>
    <row r="141" spans="1:42" x14ac:dyDescent="0.35">
      <c r="A141" s="413" t="s">
        <v>125</v>
      </c>
      <c r="B141" s="413"/>
      <c r="C141" s="413"/>
      <c r="D141" s="413"/>
      <c r="E141" s="413"/>
      <c r="F141" s="413"/>
      <c r="G141" s="413"/>
      <c r="H141" s="413"/>
      <c r="I141" s="413"/>
      <c r="K141" s="409">
        <v>1.2</v>
      </c>
      <c r="L141" s="410"/>
      <c r="M141" s="409">
        <v>1.1000000000000001</v>
      </c>
      <c r="N141" s="410"/>
      <c r="O141" s="409">
        <v>1.1000000000000001</v>
      </c>
      <c r="P141" s="410"/>
      <c r="Q141" s="409">
        <v>0.9</v>
      </c>
      <c r="R141" s="410"/>
      <c r="S141" s="409">
        <v>0.9</v>
      </c>
      <c r="T141" s="410"/>
      <c r="U141" s="409">
        <v>0.8</v>
      </c>
      <c r="V141" s="410"/>
      <c r="W141" s="409">
        <v>0.8</v>
      </c>
      <c r="X141" s="410"/>
      <c r="Y141" s="409">
        <v>0.8</v>
      </c>
      <c r="Z141" s="410"/>
      <c r="AA141" s="409">
        <v>1.1000000000000001</v>
      </c>
      <c r="AB141" s="410"/>
      <c r="AC141" s="409">
        <v>1.3</v>
      </c>
      <c r="AD141" s="410"/>
      <c r="AE141" s="409">
        <v>1.1000000000000001</v>
      </c>
      <c r="AF141" s="410"/>
      <c r="AG141" s="409">
        <v>1</v>
      </c>
      <c r="AH141" s="410"/>
      <c r="AI141" s="409">
        <v>0.8</v>
      </c>
      <c r="AJ141" s="410"/>
      <c r="AK141" s="409">
        <v>1.3</v>
      </c>
      <c r="AL141" s="410"/>
      <c r="AM141" s="409">
        <v>0.9</v>
      </c>
      <c r="AN141" s="410"/>
      <c r="AO141" s="409"/>
      <c r="AP141" s="410"/>
    </row>
    <row r="142" spans="1:42" x14ac:dyDescent="0.35">
      <c r="A142" s="413" t="s">
        <v>126</v>
      </c>
      <c r="B142" s="413"/>
      <c r="C142" s="413"/>
      <c r="D142" s="413"/>
      <c r="E142" s="413"/>
      <c r="F142" s="413"/>
      <c r="G142" s="413"/>
      <c r="H142" s="413"/>
      <c r="I142" s="413"/>
      <c r="K142" s="409">
        <v>1.2</v>
      </c>
      <c r="L142" s="410"/>
      <c r="M142" s="409">
        <v>1.1000000000000001</v>
      </c>
      <c r="N142" s="410"/>
      <c r="O142" s="409">
        <v>1.2</v>
      </c>
      <c r="P142" s="410"/>
      <c r="Q142" s="409">
        <v>0.9</v>
      </c>
      <c r="R142" s="410"/>
      <c r="S142" s="409">
        <v>0.9</v>
      </c>
      <c r="T142" s="410"/>
      <c r="U142" s="409">
        <v>0.8</v>
      </c>
      <c r="V142" s="410"/>
      <c r="W142" s="409">
        <v>0.8</v>
      </c>
      <c r="X142" s="410"/>
      <c r="Y142" s="409">
        <v>0.8</v>
      </c>
      <c r="Z142" s="410"/>
      <c r="AA142" s="409">
        <v>1.1000000000000001</v>
      </c>
      <c r="AB142" s="410"/>
      <c r="AC142" s="409">
        <v>1.3</v>
      </c>
      <c r="AD142" s="410"/>
      <c r="AE142" s="409">
        <v>1.1000000000000001</v>
      </c>
      <c r="AF142" s="410"/>
      <c r="AG142" s="409">
        <v>1</v>
      </c>
      <c r="AH142" s="410"/>
      <c r="AI142" s="409">
        <v>0.8</v>
      </c>
      <c r="AJ142" s="410"/>
      <c r="AK142" s="409">
        <v>1.3</v>
      </c>
      <c r="AL142" s="410"/>
      <c r="AM142" s="409">
        <v>0.9</v>
      </c>
      <c r="AN142" s="410"/>
      <c r="AO142" s="409"/>
      <c r="AP142" s="410"/>
    </row>
    <row r="143" spans="1:42" x14ac:dyDescent="0.35">
      <c r="A143" s="413" t="s">
        <v>127</v>
      </c>
      <c r="B143" s="413"/>
      <c r="C143" s="413"/>
      <c r="D143" s="413"/>
      <c r="E143" s="413"/>
      <c r="F143" s="413"/>
      <c r="G143" s="413"/>
      <c r="H143" s="413"/>
      <c r="I143" s="413"/>
      <c r="K143" s="409">
        <v>1.2</v>
      </c>
      <c r="L143" s="410"/>
      <c r="M143" s="409">
        <v>1.1000000000000001</v>
      </c>
      <c r="N143" s="410"/>
      <c r="O143" s="409">
        <v>1.3</v>
      </c>
      <c r="P143" s="410"/>
      <c r="Q143" s="409">
        <v>0.9</v>
      </c>
      <c r="R143" s="410"/>
      <c r="S143" s="409">
        <v>0.9</v>
      </c>
      <c r="T143" s="410"/>
      <c r="U143" s="409">
        <v>0.8</v>
      </c>
      <c r="V143" s="410"/>
      <c r="W143" s="409">
        <v>0.8</v>
      </c>
      <c r="X143" s="410"/>
      <c r="Y143" s="409">
        <v>0.8</v>
      </c>
      <c r="Z143" s="410"/>
      <c r="AA143" s="409">
        <v>1.1000000000000001</v>
      </c>
      <c r="AB143" s="410"/>
      <c r="AC143" s="409">
        <v>1.3</v>
      </c>
      <c r="AD143" s="410"/>
      <c r="AE143" s="409">
        <v>1.1000000000000001</v>
      </c>
      <c r="AF143" s="410"/>
      <c r="AG143" s="409">
        <v>1</v>
      </c>
      <c r="AH143" s="410"/>
      <c r="AI143" s="409">
        <v>0.8</v>
      </c>
      <c r="AJ143" s="410"/>
      <c r="AK143" s="409">
        <v>1.3</v>
      </c>
      <c r="AL143" s="410"/>
      <c r="AM143" s="409">
        <v>0.9</v>
      </c>
      <c r="AN143" s="410"/>
      <c r="AO143" s="409"/>
      <c r="AP143" s="410"/>
    </row>
    <row r="144" spans="1:42" x14ac:dyDescent="0.35">
      <c r="A144" s="413" t="s">
        <v>128</v>
      </c>
      <c r="B144" s="413"/>
      <c r="C144" s="413"/>
      <c r="D144" s="413"/>
      <c r="E144" s="413"/>
      <c r="F144" s="413"/>
      <c r="G144" s="413"/>
      <c r="H144" s="413"/>
      <c r="I144" s="413"/>
      <c r="K144" s="409">
        <v>1.2</v>
      </c>
      <c r="L144" s="410"/>
      <c r="M144" s="409">
        <v>1.1000000000000001</v>
      </c>
      <c r="N144" s="410"/>
      <c r="O144" s="409">
        <v>1.1000000000000001</v>
      </c>
      <c r="P144" s="410"/>
      <c r="Q144" s="409">
        <v>0.9</v>
      </c>
      <c r="R144" s="410"/>
      <c r="S144" s="409">
        <v>0.9</v>
      </c>
      <c r="T144" s="410"/>
      <c r="U144" s="409">
        <v>0.8</v>
      </c>
      <c r="V144" s="410"/>
      <c r="W144" s="409">
        <v>0.8</v>
      </c>
      <c r="X144" s="410"/>
      <c r="Y144" s="409">
        <v>0.8</v>
      </c>
      <c r="Z144" s="410"/>
      <c r="AA144" s="409">
        <v>1.1000000000000001</v>
      </c>
      <c r="AB144" s="410"/>
      <c r="AC144" s="409">
        <v>1.3</v>
      </c>
      <c r="AD144" s="410"/>
      <c r="AE144" s="409">
        <v>1.1000000000000001</v>
      </c>
      <c r="AF144" s="410"/>
      <c r="AG144" s="409">
        <v>1</v>
      </c>
      <c r="AH144" s="410"/>
      <c r="AI144" s="409">
        <v>0.8</v>
      </c>
      <c r="AJ144" s="410"/>
      <c r="AK144" s="409">
        <v>1.3</v>
      </c>
      <c r="AL144" s="410"/>
      <c r="AM144" s="409">
        <v>0.9</v>
      </c>
      <c r="AN144" s="410"/>
      <c r="AO144" s="409"/>
      <c r="AP144" s="410"/>
    </row>
    <row r="145" spans="1:42" x14ac:dyDescent="0.35">
      <c r="A145" s="413" t="s">
        <v>133</v>
      </c>
      <c r="B145" s="413"/>
      <c r="C145" s="413"/>
      <c r="D145" s="413"/>
      <c r="E145" s="413"/>
      <c r="F145" s="413"/>
      <c r="G145" s="413"/>
      <c r="H145" s="413"/>
      <c r="I145" s="413"/>
      <c r="K145" s="409">
        <v>1.2</v>
      </c>
      <c r="L145" s="410"/>
      <c r="M145" s="409">
        <v>1.1000000000000001</v>
      </c>
      <c r="N145" s="410"/>
      <c r="O145" s="409">
        <v>1.1000000000000001</v>
      </c>
      <c r="P145" s="410"/>
      <c r="Q145" s="409">
        <v>0.9</v>
      </c>
      <c r="R145" s="410"/>
      <c r="S145" s="409">
        <v>0.9</v>
      </c>
      <c r="T145" s="410"/>
      <c r="U145" s="409">
        <v>0.8</v>
      </c>
      <c r="V145" s="410"/>
      <c r="W145" s="409">
        <v>0.8</v>
      </c>
      <c r="X145" s="410"/>
      <c r="Y145" s="409">
        <v>0.8</v>
      </c>
      <c r="Z145" s="410"/>
      <c r="AA145" s="409">
        <v>1.1000000000000001</v>
      </c>
      <c r="AB145" s="410"/>
      <c r="AC145" s="409">
        <v>1.3</v>
      </c>
      <c r="AD145" s="410"/>
      <c r="AE145" s="409">
        <v>1.1000000000000001</v>
      </c>
      <c r="AF145" s="410"/>
      <c r="AG145" s="409">
        <v>1</v>
      </c>
      <c r="AH145" s="410"/>
      <c r="AI145" s="409">
        <v>0.8</v>
      </c>
      <c r="AJ145" s="410"/>
      <c r="AK145" s="409">
        <v>1.3</v>
      </c>
      <c r="AL145" s="410"/>
      <c r="AM145" s="409">
        <v>0.9</v>
      </c>
      <c r="AN145" s="410"/>
      <c r="AO145" s="409"/>
      <c r="AP145" s="410"/>
    </row>
    <row r="146" spans="1:42" x14ac:dyDescent="0.35">
      <c r="A146" s="413" t="s">
        <v>123</v>
      </c>
      <c r="B146" s="413"/>
      <c r="C146" s="413"/>
      <c r="D146" s="413"/>
      <c r="E146" s="413"/>
      <c r="F146" s="413"/>
      <c r="G146" s="413"/>
      <c r="H146" s="413"/>
      <c r="I146" s="413"/>
      <c r="K146" s="409">
        <v>1.2</v>
      </c>
      <c r="L146" s="410"/>
      <c r="M146" s="409">
        <v>1.1000000000000001</v>
      </c>
      <c r="N146" s="410"/>
      <c r="O146" s="409">
        <v>1.1000000000000001</v>
      </c>
      <c r="P146" s="410"/>
      <c r="Q146" s="409">
        <v>0.9</v>
      </c>
      <c r="R146" s="410"/>
      <c r="S146" s="409">
        <v>0.9</v>
      </c>
      <c r="T146" s="410"/>
      <c r="U146" s="409">
        <v>0.8</v>
      </c>
      <c r="V146" s="410"/>
      <c r="W146" s="409">
        <v>0.8</v>
      </c>
      <c r="X146" s="410"/>
      <c r="Y146" s="409">
        <v>0.8</v>
      </c>
      <c r="Z146" s="410"/>
      <c r="AA146" s="409">
        <v>1.1000000000000001</v>
      </c>
      <c r="AB146" s="410"/>
      <c r="AC146" s="409">
        <v>1.3</v>
      </c>
      <c r="AD146" s="410"/>
      <c r="AE146" s="409">
        <v>1.1000000000000001</v>
      </c>
      <c r="AF146" s="410"/>
      <c r="AG146" s="409">
        <v>1</v>
      </c>
      <c r="AH146" s="410"/>
      <c r="AI146" s="409">
        <v>0.8</v>
      </c>
      <c r="AJ146" s="410"/>
      <c r="AK146" s="409">
        <v>1.3</v>
      </c>
      <c r="AL146" s="410"/>
      <c r="AM146" s="409">
        <v>1.2</v>
      </c>
      <c r="AN146" s="410"/>
      <c r="AO146" s="409"/>
      <c r="AP146" s="410"/>
    </row>
    <row r="147" spans="1:42" x14ac:dyDescent="0.35">
      <c r="A147" s="413" t="s">
        <v>124</v>
      </c>
      <c r="B147" s="413"/>
      <c r="C147" s="413"/>
      <c r="D147" s="413"/>
      <c r="E147" s="413"/>
      <c r="F147" s="413"/>
      <c r="G147" s="413"/>
      <c r="H147" s="413"/>
      <c r="I147" s="413"/>
      <c r="K147" s="409">
        <v>1.2</v>
      </c>
      <c r="L147" s="410"/>
      <c r="M147" s="409">
        <v>1.1000000000000001</v>
      </c>
      <c r="N147" s="410"/>
      <c r="O147" s="409">
        <v>1.1000000000000001</v>
      </c>
      <c r="P147" s="410"/>
      <c r="Q147" s="409">
        <v>0.9</v>
      </c>
      <c r="R147" s="410"/>
      <c r="S147" s="409">
        <v>0.9</v>
      </c>
      <c r="T147" s="410"/>
      <c r="U147" s="409">
        <v>0.8</v>
      </c>
      <c r="V147" s="410"/>
      <c r="W147" s="409">
        <v>0.8</v>
      </c>
      <c r="X147" s="410"/>
      <c r="Y147" s="409">
        <v>0.8</v>
      </c>
      <c r="Z147" s="410"/>
      <c r="AA147" s="409">
        <v>1.1000000000000001</v>
      </c>
      <c r="AB147" s="410"/>
      <c r="AC147" s="409">
        <v>1.3</v>
      </c>
      <c r="AD147" s="410"/>
      <c r="AE147" s="409">
        <v>1.1000000000000001</v>
      </c>
      <c r="AF147" s="410"/>
      <c r="AG147" s="409">
        <v>1</v>
      </c>
      <c r="AH147" s="410"/>
      <c r="AI147" s="409">
        <v>0.8</v>
      </c>
      <c r="AJ147" s="410"/>
      <c r="AK147" s="409">
        <v>1.3</v>
      </c>
      <c r="AL147" s="410"/>
      <c r="AM147" s="409">
        <v>0.9</v>
      </c>
      <c r="AN147" s="410"/>
      <c r="AO147" s="409"/>
      <c r="AP147" s="410"/>
    </row>
    <row r="148" spans="1:42" ht="8.5" customHeight="1" x14ac:dyDescent="0.35"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</row>
    <row r="149" spans="1:42" x14ac:dyDescent="0.35">
      <c r="A149" s="543" t="s">
        <v>134</v>
      </c>
      <c r="B149" s="543"/>
      <c r="C149" s="543"/>
      <c r="D149" s="543"/>
      <c r="E149" s="543"/>
      <c r="F149" s="543"/>
      <c r="G149" s="543"/>
      <c r="H149" s="543"/>
      <c r="I149" s="543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  <c r="W149" s="147"/>
      <c r="X149" s="147"/>
      <c r="Y149" s="147"/>
      <c r="Z149" s="147"/>
      <c r="AA149" s="147"/>
      <c r="AB149" s="147"/>
      <c r="AC149" s="147"/>
      <c r="AD149" s="147"/>
      <c r="AE149" s="147"/>
      <c r="AF149" s="147"/>
      <c r="AG149" s="147"/>
      <c r="AH149" s="147"/>
      <c r="AI149" s="147"/>
      <c r="AJ149" s="147"/>
      <c r="AK149" s="147"/>
      <c r="AL149" s="147"/>
      <c r="AM149" s="147"/>
      <c r="AN149" s="147"/>
      <c r="AO149" s="154"/>
      <c r="AP149" s="154"/>
    </row>
    <row r="150" spans="1:42" x14ac:dyDescent="0.35">
      <c r="A150" s="413" t="s">
        <v>136</v>
      </c>
      <c r="B150" s="413"/>
      <c r="C150" s="413"/>
      <c r="D150" s="413"/>
      <c r="E150" s="413"/>
      <c r="F150" s="413"/>
      <c r="G150" s="413"/>
      <c r="H150" s="413"/>
      <c r="I150" s="413"/>
      <c r="K150" s="409">
        <v>1.1000000000000001</v>
      </c>
      <c r="L150" s="410"/>
      <c r="M150" s="409">
        <v>0.9</v>
      </c>
      <c r="N150" s="410"/>
      <c r="O150" s="409">
        <v>1.2</v>
      </c>
      <c r="P150" s="410"/>
      <c r="Q150" s="409">
        <v>0.7</v>
      </c>
      <c r="R150" s="410"/>
      <c r="S150" s="409">
        <v>0.7</v>
      </c>
      <c r="T150" s="410"/>
      <c r="U150" s="409">
        <v>0.7</v>
      </c>
      <c r="V150" s="410"/>
      <c r="W150" s="409">
        <v>0.7</v>
      </c>
      <c r="X150" s="410"/>
      <c r="Y150" s="409">
        <v>0.7</v>
      </c>
      <c r="Z150" s="410"/>
      <c r="AA150" s="409">
        <v>0.7</v>
      </c>
      <c r="AB150" s="410"/>
      <c r="AC150" s="409">
        <v>0.7</v>
      </c>
      <c r="AD150" s="410"/>
      <c r="AE150" s="409">
        <v>0.7</v>
      </c>
      <c r="AF150" s="410"/>
      <c r="AG150" s="409">
        <v>0.7</v>
      </c>
      <c r="AH150" s="410"/>
      <c r="AI150" s="409">
        <v>0.7</v>
      </c>
      <c r="AJ150" s="410"/>
      <c r="AK150" s="409">
        <v>0.7</v>
      </c>
      <c r="AL150" s="410"/>
      <c r="AM150" s="409">
        <v>1.1000000000000001</v>
      </c>
      <c r="AN150" s="410"/>
      <c r="AO150" s="409"/>
      <c r="AP150" s="410"/>
    </row>
    <row r="151" spans="1:42" x14ac:dyDescent="0.35">
      <c r="A151" s="413" t="s">
        <v>135</v>
      </c>
      <c r="B151" s="413"/>
      <c r="C151" s="413"/>
      <c r="D151" s="413"/>
      <c r="E151" s="413"/>
      <c r="F151" s="413"/>
      <c r="G151" s="413"/>
      <c r="H151" s="413"/>
      <c r="I151" s="413"/>
      <c r="K151" s="409">
        <v>1.1000000000000001</v>
      </c>
      <c r="L151" s="410"/>
      <c r="M151" s="409">
        <v>0.9</v>
      </c>
      <c r="N151" s="410"/>
      <c r="O151" s="409">
        <v>1.2</v>
      </c>
      <c r="P151" s="410"/>
      <c r="Q151" s="409">
        <v>0.7</v>
      </c>
      <c r="R151" s="410"/>
      <c r="S151" s="409">
        <v>0.7</v>
      </c>
      <c r="T151" s="410"/>
      <c r="U151" s="409">
        <v>0.7</v>
      </c>
      <c r="V151" s="410"/>
      <c r="W151" s="409">
        <v>0.7</v>
      </c>
      <c r="X151" s="410"/>
      <c r="Y151" s="409">
        <v>0.7</v>
      </c>
      <c r="Z151" s="410"/>
      <c r="AA151" s="409">
        <v>0.7</v>
      </c>
      <c r="AB151" s="410"/>
      <c r="AC151" s="409">
        <v>0.7</v>
      </c>
      <c r="AD151" s="410"/>
      <c r="AE151" s="409">
        <v>0.7</v>
      </c>
      <c r="AF151" s="410"/>
      <c r="AG151" s="409">
        <v>0.7</v>
      </c>
      <c r="AH151" s="410"/>
      <c r="AI151" s="409">
        <v>0.7</v>
      </c>
      <c r="AJ151" s="410"/>
      <c r="AK151" s="409">
        <v>0.7</v>
      </c>
      <c r="AL151" s="410"/>
      <c r="AM151" s="409">
        <v>1.1000000000000001</v>
      </c>
      <c r="AN151" s="410"/>
      <c r="AO151" s="409"/>
      <c r="AP151" s="410"/>
    </row>
    <row r="152" spans="1:42" x14ac:dyDescent="0.35">
      <c r="A152" s="413" t="s">
        <v>137</v>
      </c>
      <c r="B152" s="413"/>
      <c r="C152" s="413"/>
      <c r="D152" s="413"/>
      <c r="E152" s="413"/>
      <c r="F152" s="413"/>
      <c r="G152" s="413"/>
      <c r="H152" s="413"/>
      <c r="I152" s="413"/>
      <c r="K152" s="409">
        <v>1.1000000000000001</v>
      </c>
      <c r="L152" s="410"/>
      <c r="M152" s="409">
        <v>0.9</v>
      </c>
      <c r="N152" s="410"/>
      <c r="O152" s="409">
        <v>1.2</v>
      </c>
      <c r="P152" s="410"/>
      <c r="Q152" s="409">
        <v>0.7</v>
      </c>
      <c r="R152" s="410"/>
      <c r="S152" s="409">
        <v>0.7</v>
      </c>
      <c r="T152" s="410"/>
      <c r="U152" s="409">
        <v>0.7</v>
      </c>
      <c r="V152" s="410"/>
      <c r="W152" s="409">
        <v>0.7</v>
      </c>
      <c r="X152" s="410"/>
      <c r="Y152" s="409">
        <v>0.7</v>
      </c>
      <c r="Z152" s="410"/>
      <c r="AA152" s="409">
        <v>0.7</v>
      </c>
      <c r="AB152" s="410"/>
      <c r="AC152" s="409">
        <v>0.7</v>
      </c>
      <c r="AD152" s="410"/>
      <c r="AE152" s="409">
        <v>0.7</v>
      </c>
      <c r="AF152" s="410"/>
      <c r="AG152" s="409">
        <v>0.7</v>
      </c>
      <c r="AH152" s="410"/>
      <c r="AI152" s="409">
        <v>0.7</v>
      </c>
      <c r="AJ152" s="410"/>
      <c r="AK152" s="409">
        <v>0.7</v>
      </c>
      <c r="AL152" s="410"/>
      <c r="AM152" s="409">
        <v>1.1000000000000001</v>
      </c>
      <c r="AN152" s="410"/>
      <c r="AO152" s="409"/>
      <c r="AP152" s="410"/>
    </row>
    <row r="153" spans="1:42" x14ac:dyDescent="0.35">
      <c r="A153" s="413" t="s">
        <v>138</v>
      </c>
      <c r="B153" s="413"/>
      <c r="C153" s="413"/>
      <c r="D153" s="413"/>
      <c r="E153" s="413"/>
      <c r="F153" s="413"/>
      <c r="G153" s="413"/>
      <c r="H153" s="413"/>
      <c r="I153" s="413"/>
      <c r="K153" s="409">
        <v>1.1000000000000001</v>
      </c>
      <c r="L153" s="410"/>
      <c r="M153" s="409">
        <v>0.9</v>
      </c>
      <c r="N153" s="410"/>
      <c r="O153" s="409">
        <v>1.2</v>
      </c>
      <c r="P153" s="410"/>
      <c r="Q153" s="409">
        <v>0.7</v>
      </c>
      <c r="R153" s="410"/>
      <c r="S153" s="409">
        <v>0.7</v>
      </c>
      <c r="T153" s="410"/>
      <c r="U153" s="409">
        <v>0.7</v>
      </c>
      <c r="V153" s="410"/>
      <c r="W153" s="409">
        <v>0.7</v>
      </c>
      <c r="X153" s="410"/>
      <c r="Y153" s="409">
        <v>0.7</v>
      </c>
      <c r="Z153" s="410"/>
      <c r="AA153" s="409">
        <v>0.7</v>
      </c>
      <c r="AB153" s="410"/>
      <c r="AC153" s="409">
        <v>0.7</v>
      </c>
      <c r="AD153" s="410"/>
      <c r="AE153" s="409">
        <v>0.7</v>
      </c>
      <c r="AF153" s="410"/>
      <c r="AG153" s="409">
        <v>0.7</v>
      </c>
      <c r="AH153" s="410"/>
      <c r="AI153" s="409">
        <v>0.7</v>
      </c>
      <c r="AJ153" s="410"/>
      <c r="AK153" s="409">
        <v>0.7</v>
      </c>
      <c r="AL153" s="410"/>
      <c r="AM153" s="409">
        <v>1.1000000000000001</v>
      </c>
      <c r="AN153" s="410"/>
      <c r="AO153" s="409"/>
      <c r="AP153" s="410"/>
    </row>
    <row r="154" spans="1:42" x14ac:dyDescent="0.35">
      <c r="A154" s="413" t="s">
        <v>139</v>
      </c>
      <c r="B154" s="413"/>
      <c r="C154" s="413"/>
      <c r="D154" s="413"/>
      <c r="E154" s="413"/>
      <c r="F154" s="413"/>
      <c r="G154" s="413"/>
      <c r="H154" s="413"/>
      <c r="I154" s="413"/>
      <c r="K154" s="409">
        <v>1.1000000000000001</v>
      </c>
      <c r="L154" s="410"/>
      <c r="M154" s="409">
        <v>0.9</v>
      </c>
      <c r="N154" s="410"/>
      <c r="O154" s="409">
        <v>1.2</v>
      </c>
      <c r="P154" s="410"/>
      <c r="Q154" s="409">
        <v>0.7</v>
      </c>
      <c r="R154" s="410"/>
      <c r="S154" s="409">
        <v>0.7</v>
      </c>
      <c r="T154" s="410"/>
      <c r="U154" s="409">
        <v>0.7</v>
      </c>
      <c r="V154" s="410"/>
      <c r="W154" s="409">
        <v>0.7</v>
      </c>
      <c r="X154" s="410"/>
      <c r="Y154" s="409">
        <v>0.7</v>
      </c>
      <c r="Z154" s="410"/>
      <c r="AA154" s="409">
        <v>0.7</v>
      </c>
      <c r="AB154" s="410"/>
      <c r="AC154" s="409">
        <v>0.7</v>
      </c>
      <c r="AD154" s="410"/>
      <c r="AE154" s="409">
        <v>0.7</v>
      </c>
      <c r="AF154" s="410"/>
      <c r="AG154" s="409">
        <v>0.7</v>
      </c>
      <c r="AH154" s="410"/>
      <c r="AI154" s="409">
        <v>0.7</v>
      </c>
      <c r="AJ154" s="410"/>
      <c r="AK154" s="409">
        <v>0.7</v>
      </c>
      <c r="AL154" s="410"/>
      <c r="AM154" s="409">
        <v>1.1000000000000001</v>
      </c>
      <c r="AN154" s="410"/>
      <c r="AO154" s="409"/>
      <c r="AP154" s="410"/>
    </row>
    <row r="155" spans="1:42" x14ac:dyDescent="0.35">
      <c r="A155" s="413" t="s">
        <v>140</v>
      </c>
      <c r="B155" s="413"/>
      <c r="C155" s="413"/>
      <c r="D155" s="413"/>
      <c r="E155" s="413"/>
      <c r="F155" s="413"/>
      <c r="G155" s="413"/>
      <c r="H155" s="413"/>
      <c r="I155" s="413"/>
      <c r="K155" s="409">
        <v>1.1000000000000001</v>
      </c>
      <c r="L155" s="410"/>
      <c r="M155" s="409">
        <v>0.9</v>
      </c>
      <c r="N155" s="410"/>
      <c r="O155" s="409">
        <v>1.2</v>
      </c>
      <c r="P155" s="410"/>
      <c r="Q155" s="409">
        <v>0.7</v>
      </c>
      <c r="R155" s="410"/>
      <c r="S155" s="409">
        <v>0.7</v>
      </c>
      <c r="T155" s="410"/>
      <c r="U155" s="409">
        <v>0.7</v>
      </c>
      <c r="V155" s="410"/>
      <c r="W155" s="409">
        <v>0.7</v>
      </c>
      <c r="X155" s="410"/>
      <c r="Y155" s="409">
        <v>0.7</v>
      </c>
      <c r="Z155" s="410"/>
      <c r="AA155" s="409">
        <v>0.7</v>
      </c>
      <c r="AB155" s="410"/>
      <c r="AC155" s="409">
        <v>0.7</v>
      </c>
      <c r="AD155" s="410"/>
      <c r="AE155" s="409">
        <v>0.7</v>
      </c>
      <c r="AF155" s="410"/>
      <c r="AG155" s="409">
        <v>0.7</v>
      </c>
      <c r="AH155" s="410"/>
      <c r="AI155" s="409">
        <v>0.7</v>
      </c>
      <c r="AJ155" s="410"/>
      <c r="AK155" s="409">
        <v>0.7</v>
      </c>
      <c r="AL155" s="410"/>
      <c r="AM155" s="409">
        <v>1.1000000000000001</v>
      </c>
      <c r="AN155" s="410"/>
      <c r="AO155" s="409"/>
      <c r="AP155" s="410"/>
    </row>
    <row r="156" spans="1:42" x14ac:dyDescent="0.35">
      <c r="A156" s="413" t="s">
        <v>141</v>
      </c>
      <c r="B156" s="413"/>
      <c r="C156" s="413"/>
      <c r="D156" s="413"/>
      <c r="E156" s="413"/>
      <c r="F156" s="413"/>
      <c r="G156" s="413"/>
      <c r="H156" s="413"/>
      <c r="I156" s="413"/>
      <c r="K156" s="409">
        <v>1.1000000000000001</v>
      </c>
      <c r="L156" s="410"/>
      <c r="M156" s="409">
        <v>0.9</v>
      </c>
      <c r="N156" s="410"/>
      <c r="O156" s="409">
        <v>1.2</v>
      </c>
      <c r="P156" s="410"/>
      <c r="Q156" s="409">
        <v>0.7</v>
      </c>
      <c r="R156" s="410"/>
      <c r="S156" s="409">
        <v>0.7</v>
      </c>
      <c r="T156" s="410"/>
      <c r="U156" s="409">
        <v>0.7</v>
      </c>
      <c r="V156" s="410"/>
      <c r="W156" s="409">
        <v>0.7</v>
      </c>
      <c r="X156" s="410"/>
      <c r="Y156" s="409">
        <v>0.7</v>
      </c>
      <c r="Z156" s="410"/>
      <c r="AA156" s="409" t="s">
        <v>387</v>
      </c>
      <c r="AB156" s="410"/>
      <c r="AC156" s="409" t="s">
        <v>417</v>
      </c>
      <c r="AD156" s="410"/>
      <c r="AE156" s="409" t="s">
        <v>387</v>
      </c>
      <c r="AF156" s="410"/>
      <c r="AG156" s="409">
        <v>0.7</v>
      </c>
      <c r="AH156" s="410"/>
      <c r="AI156" s="409">
        <v>0.7</v>
      </c>
      <c r="AJ156" s="410"/>
      <c r="AK156" s="409">
        <v>0.7</v>
      </c>
      <c r="AL156" s="410"/>
      <c r="AM156" s="409">
        <v>1.1000000000000001</v>
      </c>
      <c r="AN156" s="410"/>
      <c r="AO156" s="409"/>
      <c r="AP156" s="410"/>
    </row>
    <row r="157" spans="1:42" x14ac:dyDescent="0.35">
      <c r="A157" s="413" t="s">
        <v>142</v>
      </c>
      <c r="B157" s="413"/>
      <c r="C157" s="413"/>
      <c r="D157" s="413"/>
      <c r="E157" s="413"/>
      <c r="F157" s="413"/>
      <c r="G157" s="413"/>
      <c r="H157" s="413"/>
      <c r="I157" s="413"/>
      <c r="K157" s="409">
        <v>1.1000000000000001</v>
      </c>
      <c r="L157" s="410"/>
      <c r="M157" s="409">
        <v>0.9</v>
      </c>
      <c r="N157" s="410"/>
      <c r="O157" s="409">
        <v>1.2</v>
      </c>
      <c r="P157" s="410"/>
      <c r="Q157" s="409">
        <v>0.7</v>
      </c>
      <c r="R157" s="410"/>
      <c r="S157" s="409">
        <v>0.7</v>
      </c>
      <c r="T157" s="410"/>
      <c r="U157" s="409">
        <v>0.7</v>
      </c>
      <c r="V157" s="410"/>
      <c r="W157" s="409">
        <v>0.7</v>
      </c>
      <c r="X157" s="410"/>
      <c r="Y157" s="409">
        <v>0.7</v>
      </c>
      <c r="Z157" s="410"/>
      <c r="AA157" s="409">
        <v>0.7</v>
      </c>
      <c r="AB157" s="410"/>
      <c r="AC157" s="409">
        <v>0.7</v>
      </c>
      <c r="AD157" s="410"/>
      <c r="AE157" s="409">
        <v>0.7</v>
      </c>
      <c r="AF157" s="410"/>
      <c r="AG157" s="409">
        <v>0.7</v>
      </c>
      <c r="AH157" s="410"/>
      <c r="AI157" s="409">
        <v>0.7</v>
      </c>
      <c r="AJ157" s="410"/>
      <c r="AK157" s="409">
        <v>0.7</v>
      </c>
      <c r="AL157" s="410"/>
      <c r="AM157" s="409">
        <v>1.1000000000000001</v>
      </c>
      <c r="AN157" s="410"/>
      <c r="AO157" s="409"/>
      <c r="AP157" s="410"/>
    </row>
    <row r="158" spans="1:42" x14ac:dyDescent="0.35">
      <c r="A158" s="413" t="s">
        <v>143</v>
      </c>
      <c r="B158" s="413"/>
      <c r="C158" s="413"/>
      <c r="D158" s="413"/>
      <c r="E158" s="413"/>
      <c r="F158" s="413"/>
      <c r="G158" s="413"/>
      <c r="H158" s="413"/>
      <c r="I158" s="413"/>
      <c r="K158" s="409">
        <v>1.1000000000000001</v>
      </c>
      <c r="L158" s="410"/>
      <c r="M158" s="409">
        <v>0.9</v>
      </c>
      <c r="N158" s="410"/>
      <c r="O158" s="409">
        <v>1.2</v>
      </c>
      <c r="P158" s="410"/>
      <c r="Q158" s="409">
        <v>0.7</v>
      </c>
      <c r="R158" s="410"/>
      <c r="S158" s="409">
        <v>0.7</v>
      </c>
      <c r="T158" s="410"/>
      <c r="U158" s="409">
        <v>0.7</v>
      </c>
      <c r="V158" s="410"/>
      <c r="W158" s="409">
        <v>0.7</v>
      </c>
      <c r="X158" s="410"/>
      <c r="Y158" s="409">
        <v>0.7</v>
      </c>
      <c r="Z158" s="410"/>
      <c r="AA158" s="409">
        <v>0.7</v>
      </c>
      <c r="AB158" s="410"/>
      <c r="AC158" s="409">
        <v>0.7</v>
      </c>
      <c r="AD158" s="410"/>
      <c r="AE158" s="409">
        <v>0.7</v>
      </c>
      <c r="AF158" s="410"/>
      <c r="AG158" s="409">
        <v>0.7</v>
      </c>
      <c r="AH158" s="410"/>
      <c r="AI158" s="409">
        <v>0.7</v>
      </c>
      <c r="AJ158" s="410"/>
      <c r="AK158" s="409">
        <v>0.7</v>
      </c>
      <c r="AL158" s="410"/>
      <c r="AM158" s="409">
        <v>1.1000000000000001</v>
      </c>
      <c r="AN158" s="410"/>
      <c r="AO158" s="409"/>
      <c r="AP158" s="410"/>
    </row>
    <row r="159" spans="1:42" x14ac:dyDescent="0.35">
      <c r="A159" s="413" t="s">
        <v>144</v>
      </c>
      <c r="B159" s="413"/>
      <c r="C159" s="413"/>
      <c r="D159" s="413"/>
      <c r="E159" s="413"/>
      <c r="F159" s="413"/>
      <c r="G159" s="413"/>
      <c r="H159" s="413"/>
      <c r="I159" s="413"/>
      <c r="K159" s="409">
        <v>1.1000000000000001</v>
      </c>
      <c r="L159" s="410"/>
      <c r="M159" s="409">
        <v>0.9</v>
      </c>
      <c r="N159" s="410"/>
      <c r="O159" s="409">
        <v>1.2</v>
      </c>
      <c r="P159" s="410"/>
      <c r="Q159" s="409">
        <v>0.7</v>
      </c>
      <c r="R159" s="410"/>
      <c r="S159" s="409">
        <v>0.7</v>
      </c>
      <c r="T159" s="410"/>
      <c r="U159" s="409">
        <v>0.7</v>
      </c>
      <c r="V159" s="410"/>
      <c r="W159" s="409">
        <v>0.7</v>
      </c>
      <c r="X159" s="410"/>
      <c r="Y159" s="409">
        <v>0.7</v>
      </c>
      <c r="Z159" s="410"/>
      <c r="AA159" s="409">
        <v>0.7</v>
      </c>
      <c r="AB159" s="410"/>
      <c r="AC159" s="409">
        <v>0.7</v>
      </c>
      <c r="AD159" s="410"/>
      <c r="AE159" s="409">
        <v>0.7</v>
      </c>
      <c r="AF159" s="410"/>
      <c r="AG159" s="409">
        <v>0.7</v>
      </c>
      <c r="AH159" s="410"/>
      <c r="AI159" s="409">
        <v>0.7</v>
      </c>
      <c r="AJ159" s="410"/>
      <c r="AK159" s="409">
        <v>0.7</v>
      </c>
      <c r="AL159" s="410"/>
      <c r="AM159" s="409">
        <v>1.1000000000000001</v>
      </c>
      <c r="AN159" s="410"/>
      <c r="AO159" s="409"/>
      <c r="AP159" s="410"/>
    </row>
    <row r="160" spans="1:42" x14ac:dyDescent="0.35">
      <c r="A160" s="413" t="s">
        <v>145</v>
      </c>
      <c r="B160" s="413"/>
      <c r="C160" s="413"/>
      <c r="D160" s="413"/>
      <c r="E160" s="413"/>
      <c r="F160" s="413"/>
      <c r="G160" s="413"/>
      <c r="H160" s="413"/>
      <c r="I160" s="413"/>
      <c r="K160" s="409">
        <v>1.1000000000000001</v>
      </c>
      <c r="L160" s="410"/>
      <c r="M160" s="409">
        <v>0.9</v>
      </c>
      <c r="N160" s="410"/>
      <c r="O160" s="409">
        <v>1.2</v>
      </c>
      <c r="P160" s="410"/>
      <c r="Q160" s="409">
        <v>0.7</v>
      </c>
      <c r="R160" s="410"/>
      <c r="S160" s="409">
        <v>0.7</v>
      </c>
      <c r="T160" s="410"/>
      <c r="U160" s="409">
        <v>0.7</v>
      </c>
      <c r="V160" s="410"/>
      <c r="W160" s="409">
        <v>0.7</v>
      </c>
      <c r="X160" s="410"/>
      <c r="Y160" s="409">
        <v>0.7</v>
      </c>
      <c r="Z160" s="410"/>
      <c r="AA160" s="409">
        <v>0.7</v>
      </c>
      <c r="AB160" s="410"/>
      <c r="AC160" s="409">
        <v>0.7</v>
      </c>
      <c r="AD160" s="410"/>
      <c r="AE160" s="409">
        <v>0.7</v>
      </c>
      <c r="AF160" s="410"/>
      <c r="AG160" s="409">
        <v>0.7</v>
      </c>
      <c r="AH160" s="410"/>
      <c r="AI160" s="409">
        <v>0.7</v>
      </c>
      <c r="AJ160" s="410"/>
      <c r="AK160" s="409">
        <v>0.7</v>
      </c>
      <c r="AL160" s="410"/>
      <c r="AM160" s="409">
        <v>1.1000000000000001</v>
      </c>
      <c r="AN160" s="410"/>
      <c r="AO160" s="409"/>
      <c r="AP160" s="410"/>
    </row>
    <row r="161" spans="1:42" ht="8.5" customHeight="1" x14ac:dyDescent="0.35"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</row>
    <row r="162" spans="1:42" x14ac:dyDescent="0.35">
      <c r="A162" s="543" t="s">
        <v>146</v>
      </c>
      <c r="B162" s="543"/>
      <c r="C162" s="543"/>
      <c r="D162" s="543"/>
      <c r="E162" s="543"/>
      <c r="F162" s="543"/>
      <c r="G162" s="543"/>
      <c r="H162" s="543"/>
      <c r="I162" s="543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  <c r="W162" s="147"/>
      <c r="X162" s="147"/>
      <c r="Y162" s="147"/>
      <c r="Z162" s="147"/>
      <c r="AA162" s="147"/>
      <c r="AB162" s="147"/>
      <c r="AC162" s="147"/>
      <c r="AD162" s="147"/>
      <c r="AE162" s="147"/>
      <c r="AF162" s="147"/>
      <c r="AG162" s="147"/>
      <c r="AH162" s="147"/>
      <c r="AI162" s="147"/>
      <c r="AJ162" s="147"/>
      <c r="AK162" s="147"/>
      <c r="AL162" s="147"/>
      <c r="AM162" s="147"/>
      <c r="AN162" s="147"/>
      <c r="AO162" s="154"/>
      <c r="AP162" s="154"/>
    </row>
    <row r="163" spans="1:42" x14ac:dyDescent="0.35">
      <c r="A163" s="413" t="s">
        <v>149</v>
      </c>
      <c r="B163" s="413"/>
      <c r="C163" s="413"/>
      <c r="D163" s="413"/>
      <c r="E163" s="413"/>
      <c r="F163" s="413"/>
      <c r="G163" s="413"/>
      <c r="H163" s="413"/>
      <c r="I163" s="413"/>
      <c r="K163" s="409">
        <v>0.7</v>
      </c>
      <c r="L163" s="410"/>
      <c r="M163" s="409">
        <v>0.7</v>
      </c>
      <c r="N163" s="410"/>
      <c r="O163" s="409">
        <v>0.7</v>
      </c>
      <c r="P163" s="410"/>
      <c r="Q163" s="409">
        <v>0.7</v>
      </c>
      <c r="R163" s="410"/>
      <c r="S163" s="409">
        <v>0.7</v>
      </c>
      <c r="T163" s="410"/>
      <c r="U163" s="409">
        <v>1.3</v>
      </c>
      <c r="V163" s="410"/>
      <c r="W163" s="409">
        <v>1.2</v>
      </c>
      <c r="X163" s="410"/>
      <c r="Y163" s="409">
        <v>0.7</v>
      </c>
      <c r="Z163" s="410"/>
      <c r="AA163" s="409">
        <v>0.7</v>
      </c>
      <c r="AB163" s="410"/>
      <c r="AC163" s="409">
        <v>0.7</v>
      </c>
      <c r="AD163" s="410"/>
      <c r="AE163" s="409">
        <v>0.7</v>
      </c>
      <c r="AF163" s="410"/>
      <c r="AG163" s="409">
        <v>0.7</v>
      </c>
      <c r="AH163" s="410"/>
      <c r="AI163" s="409">
        <v>0.7</v>
      </c>
      <c r="AJ163" s="410"/>
      <c r="AK163" s="409">
        <v>0.7</v>
      </c>
      <c r="AL163" s="410"/>
      <c r="AM163" s="409">
        <v>1.2</v>
      </c>
      <c r="AN163" s="410"/>
      <c r="AO163" s="409"/>
      <c r="AP163" s="410"/>
    </row>
    <row r="164" spans="1:42" x14ac:dyDescent="0.35">
      <c r="A164" s="413" t="s">
        <v>148</v>
      </c>
      <c r="B164" s="413"/>
      <c r="C164" s="413"/>
      <c r="D164" s="413"/>
      <c r="E164" s="413"/>
      <c r="F164" s="413"/>
      <c r="G164" s="413"/>
      <c r="H164" s="413"/>
      <c r="I164" s="413"/>
      <c r="K164" s="409">
        <v>0.7</v>
      </c>
      <c r="L164" s="410"/>
      <c r="M164" s="409">
        <v>0.7</v>
      </c>
      <c r="N164" s="410"/>
      <c r="O164" s="409">
        <v>0.7</v>
      </c>
      <c r="P164" s="410"/>
      <c r="Q164" s="409">
        <v>0.7</v>
      </c>
      <c r="R164" s="410"/>
      <c r="S164" s="409">
        <v>0.7</v>
      </c>
      <c r="T164" s="410"/>
      <c r="U164" s="409">
        <v>1.3</v>
      </c>
      <c r="V164" s="410"/>
      <c r="W164" s="409">
        <v>1.1000000000000001</v>
      </c>
      <c r="X164" s="410"/>
      <c r="Y164" s="409">
        <v>0.7</v>
      </c>
      <c r="Z164" s="410"/>
      <c r="AA164" s="409">
        <v>0.7</v>
      </c>
      <c r="AB164" s="410"/>
      <c r="AC164" s="409">
        <v>0.7</v>
      </c>
      <c r="AD164" s="410"/>
      <c r="AE164" s="409">
        <v>0.7</v>
      </c>
      <c r="AF164" s="410"/>
      <c r="AG164" s="409">
        <v>0.7</v>
      </c>
      <c r="AH164" s="410"/>
      <c r="AI164" s="409">
        <v>0.7</v>
      </c>
      <c r="AJ164" s="410"/>
      <c r="AK164" s="409">
        <v>0.7</v>
      </c>
      <c r="AL164" s="410"/>
      <c r="AM164" s="409">
        <v>1.2</v>
      </c>
      <c r="AN164" s="410"/>
      <c r="AO164" s="409"/>
      <c r="AP164" s="410"/>
    </row>
    <row r="165" spans="1:42" x14ac:dyDescent="0.35">
      <c r="A165" s="429" t="s">
        <v>150</v>
      </c>
      <c r="B165" s="430"/>
      <c r="C165" s="430"/>
      <c r="D165" s="430"/>
      <c r="E165" s="430"/>
      <c r="F165" s="430"/>
      <c r="G165" s="430"/>
      <c r="H165" s="430"/>
      <c r="I165" s="431"/>
      <c r="K165" s="409">
        <v>0.7</v>
      </c>
      <c r="L165" s="410"/>
      <c r="M165" s="409">
        <v>0.7</v>
      </c>
      <c r="N165" s="410"/>
      <c r="O165" s="409">
        <v>0.7</v>
      </c>
      <c r="P165" s="410"/>
      <c r="Q165" s="409">
        <v>0.7</v>
      </c>
      <c r="R165" s="410"/>
      <c r="S165" s="409">
        <v>0.7</v>
      </c>
      <c r="T165" s="410"/>
      <c r="U165" s="409">
        <v>1.3</v>
      </c>
      <c r="V165" s="410"/>
      <c r="W165" s="409">
        <v>1.1000000000000001</v>
      </c>
      <c r="X165" s="410"/>
      <c r="Y165" s="409">
        <v>0.7</v>
      </c>
      <c r="Z165" s="410"/>
      <c r="AA165" s="409">
        <v>0.7</v>
      </c>
      <c r="AB165" s="410"/>
      <c r="AC165" s="409">
        <v>0.7</v>
      </c>
      <c r="AD165" s="410"/>
      <c r="AE165" s="409">
        <v>0.7</v>
      </c>
      <c r="AF165" s="410"/>
      <c r="AG165" s="409">
        <v>0.7</v>
      </c>
      <c r="AH165" s="410"/>
      <c r="AI165" s="409">
        <v>0.7</v>
      </c>
      <c r="AJ165" s="410"/>
      <c r="AK165" s="409">
        <v>0.7</v>
      </c>
      <c r="AL165" s="410"/>
      <c r="AM165" s="409">
        <v>1.2</v>
      </c>
      <c r="AN165" s="410"/>
      <c r="AO165" s="409"/>
      <c r="AP165" s="410"/>
    </row>
    <row r="166" spans="1:42" x14ac:dyDescent="0.35">
      <c r="A166" s="413" t="s">
        <v>147</v>
      </c>
      <c r="B166" s="413"/>
      <c r="C166" s="413"/>
      <c r="D166" s="413"/>
      <c r="E166" s="413"/>
      <c r="F166" s="413"/>
      <c r="G166" s="413"/>
      <c r="H166" s="413"/>
      <c r="I166" s="413"/>
      <c r="K166" s="409">
        <v>0.7</v>
      </c>
      <c r="L166" s="410"/>
      <c r="M166" s="409">
        <v>0.7</v>
      </c>
      <c r="N166" s="410"/>
      <c r="O166" s="409">
        <v>0.7</v>
      </c>
      <c r="P166" s="410"/>
      <c r="Q166" s="409">
        <v>0.7</v>
      </c>
      <c r="R166" s="410"/>
      <c r="S166" s="409">
        <v>0.7</v>
      </c>
      <c r="T166" s="410"/>
      <c r="U166" s="409">
        <v>1.3</v>
      </c>
      <c r="V166" s="410"/>
      <c r="W166" s="409">
        <v>1.1000000000000001</v>
      </c>
      <c r="X166" s="410"/>
      <c r="Y166" s="409">
        <v>0.7</v>
      </c>
      <c r="Z166" s="410"/>
      <c r="AA166" s="409">
        <v>0.7</v>
      </c>
      <c r="AB166" s="410"/>
      <c r="AC166" s="409">
        <v>0.7</v>
      </c>
      <c r="AD166" s="410"/>
      <c r="AE166" s="409">
        <v>0.7</v>
      </c>
      <c r="AF166" s="410"/>
      <c r="AG166" s="409">
        <v>0.7</v>
      </c>
      <c r="AH166" s="410"/>
      <c r="AI166" s="409">
        <v>0.7</v>
      </c>
      <c r="AJ166" s="410"/>
      <c r="AK166" s="409">
        <v>0.7</v>
      </c>
      <c r="AL166" s="410"/>
      <c r="AM166" s="409">
        <v>1.2</v>
      </c>
      <c r="AN166" s="410"/>
      <c r="AO166" s="409"/>
      <c r="AP166" s="410"/>
    </row>
    <row r="167" spans="1:42" ht="8.5" customHeight="1" x14ac:dyDescent="0.35"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</row>
    <row r="168" spans="1:42" x14ac:dyDescent="0.35">
      <c r="A168" s="543" t="s">
        <v>151</v>
      </c>
      <c r="B168" s="543"/>
      <c r="C168" s="543"/>
      <c r="D168" s="543"/>
      <c r="E168" s="543"/>
      <c r="F168" s="543"/>
      <c r="G168" s="543"/>
      <c r="H168" s="543"/>
      <c r="I168" s="543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  <c r="W168" s="147"/>
      <c r="X168" s="147"/>
      <c r="Y168" s="147"/>
      <c r="Z168" s="147"/>
      <c r="AA168" s="147"/>
      <c r="AB168" s="147"/>
      <c r="AC168" s="147"/>
      <c r="AD168" s="147"/>
      <c r="AE168" s="147"/>
      <c r="AF168" s="147"/>
      <c r="AG168" s="147"/>
      <c r="AH168" s="147"/>
      <c r="AI168" s="147"/>
      <c r="AJ168" s="147"/>
      <c r="AK168" s="147"/>
      <c r="AL168" s="147"/>
      <c r="AM168" s="147"/>
      <c r="AN168" s="147"/>
      <c r="AO168" s="154"/>
      <c r="AP168" s="154"/>
    </row>
    <row r="169" spans="1:42" x14ac:dyDescent="0.35">
      <c r="A169" s="413" t="s">
        <v>154</v>
      </c>
      <c r="B169" s="413"/>
      <c r="C169" s="413"/>
      <c r="D169" s="413"/>
      <c r="E169" s="413"/>
      <c r="F169" s="413"/>
      <c r="G169" s="413"/>
      <c r="H169" s="413"/>
      <c r="I169" s="413"/>
      <c r="K169" s="409">
        <v>0.8</v>
      </c>
      <c r="L169" s="410"/>
      <c r="M169" s="409">
        <v>0.8</v>
      </c>
      <c r="N169" s="410"/>
      <c r="O169" s="409">
        <v>0.8</v>
      </c>
      <c r="P169" s="410"/>
      <c r="Q169" s="409">
        <v>1.2</v>
      </c>
      <c r="R169" s="410"/>
      <c r="S169" s="409">
        <v>1.3</v>
      </c>
      <c r="T169" s="410"/>
      <c r="U169" s="409">
        <v>0.8</v>
      </c>
      <c r="V169" s="410"/>
      <c r="W169" s="409">
        <v>0.8</v>
      </c>
      <c r="X169" s="410"/>
      <c r="Y169" s="409">
        <v>1.2</v>
      </c>
      <c r="Z169" s="410"/>
      <c r="AA169" s="409">
        <v>1.2</v>
      </c>
      <c r="AB169" s="410"/>
      <c r="AC169" s="409">
        <v>1</v>
      </c>
      <c r="AD169" s="410"/>
      <c r="AE169" s="409">
        <v>1.2</v>
      </c>
      <c r="AF169" s="410"/>
      <c r="AG169" s="409">
        <v>1</v>
      </c>
      <c r="AH169" s="410"/>
      <c r="AI169" s="409">
        <v>1.1000000000000001</v>
      </c>
      <c r="AJ169" s="410"/>
      <c r="AK169" s="409">
        <v>0.8</v>
      </c>
      <c r="AL169" s="410"/>
      <c r="AM169" s="409">
        <v>1</v>
      </c>
      <c r="AN169" s="410"/>
      <c r="AO169" s="409"/>
      <c r="AP169" s="410"/>
    </row>
    <row r="170" spans="1:42" x14ac:dyDescent="0.35">
      <c r="A170" s="413" t="s">
        <v>367</v>
      </c>
      <c r="B170" s="413"/>
      <c r="C170" s="413"/>
      <c r="D170" s="413"/>
      <c r="E170" s="413"/>
      <c r="F170" s="413"/>
      <c r="G170" s="413"/>
      <c r="H170" s="413"/>
      <c r="I170" s="413"/>
      <c r="K170" s="421">
        <v>0.8</v>
      </c>
      <c r="L170" s="421"/>
      <c r="M170" s="421">
        <v>0.8</v>
      </c>
      <c r="N170" s="421"/>
      <c r="O170" s="421">
        <v>0.8</v>
      </c>
      <c r="P170" s="421"/>
      <c r="Q170" s="421">
        <v>1.2</v>
      </c>
      <c r="R170" s="421"/>
      <c r="S170" s="421">
        <v>1.3</v>
      </c>
      <c r="T170" s="421"/>
      <c r="U170" s="421">
        <v>0.8</v>
      </c>
      <c r="V170" s="421"/>
      <c r="W170" s="421">
        <v>0.8</v>
      </c>
      <c r="X170" s="421"/>
      <c r="Y170" s="421">
        <v>1.2</v>
      </c>
      <c r="Z170" s="421"/>
      <c r="AA170" s="421">
        <v>1.2</v>
      </c>
      <c r="AB170" s="421"/>
      <c r="AC170" s="421">
        <v>1</v>
      </c>
      <c r="AD170" s="421"/>
      <c r="AE170" s="421">
        <v>1.2</v>
      </c>
      <c r="AF170" s="421"/>
      <c r="AG170" s="421">
        <v>1</v>
      </c>
      <c r="AH170" s="421"/>
      <c r="AI170" s="421">
        <v>1.1000000000000001</v>
      </c>
      <c r="AJ170" s="421"/>
      <c r="AK170" s="421">
        <v>0.8</v>
      </c>
      <c r="AL170" s="421"/>
      <c r="AM170" s="421">
        <v>1</v>
      </c>
      <c r="AN170" s="421"/>
      <c r="AO170" s="409"/>
      <c r="AP170" s="410"/>
    </row>
    <row r="171" spans="1:42" x14ac:dyDescent="0.35">
      <c r="A171" s="413" t="s">
        <v>152</v>
      </c>
      <c r="B171" s="413"/>
      <c r="C171" s="413"/>
      <c r="D171" s="413"/>
      <c r="E171" s="413"/>
      <c r="F171" s="413"/>
      <c r="G171" s="413"/>
      <c r="H171" s="413"/>
      <c r="I171" s="413"/>
      <c r="K171" s="409">
        <v>0.8</v>
      </c>
      <c r="L171" s="410"/>
      <c r="M171" s="409">
        <v>0.8</v>
      </c>
      <c r="N171" s="410"/>
      <c r="O171" s="409">
        <v>0.8</v>
      </c>
      <c r="P171" s="410"/>
      <c r="Q171" s="409">
        <v>1.2</v>
      </c>
      <c r="R171" s="410"/>
      <c r="S171" s="409">
        <v>1.3</v>
      </c>
      <c r="T171" s="410"/>
      <c r="U171" s="409">
        <v>0.8</v>
      </c>
      <c r="V171" s="410"/>
      <c r="W171" s="409">
        <v>0.8</v>
      </c>
      <c r="X171" s="410"/>
      <c r="Y171" s="409">
        <v>1.2</v>
      </c>
      <c r="Z171" s="410"/>
      <c r="AA171" s="409">
        <v>1.2</v>
      </c>
      <c r="AB171" s="410"/>
      <c r="AC171" s="409">
        <v>1</v>
      </c>
      <c r="AD171" s="410"/>
      <c r="AE171" s="409">
        <v>1.2</v>
      </c>
      <c r="AF171" s="410"/>
      <c r="AG171" s="409">
        <v>1</v>
      </c>
      <c r="AH171" s="410"/>
      <c r="AI171" s="409">
        <v>1.1000000000000001</v>
      </c>
      <c r="AJ171" s="410"/>
      <c r="AK171" s="409">
        <v>0.8</v>
      </c>
      <c r="AL171" s="410"/>
      <c r="AM171" s="409">
        <v>1</v>
      </c>
      <c r="AN171" s="410"/>
      <c r="AO171" s="409"/>
      <c r="AP171" s="410"/>
    </row>
    <row r="172" spans="1:42" x14ac:dyDescent="0.35">
      <c r="A172" s="413" t="s">
        <v>366</v>
      </c>
      <c r="B172" s="413"/>
      <c r="C172" s="413"/>
      <c r="D172" s="413"/>
      <c r="E172" s="413"/>
      <c r="F172" s="413"/>
      <c r="G172" s="413"/>
      <c r="H172" s="413"/>
      <c r="I172" s="413"/>
      <c r="K172" s="421">
        <v>0.8</v>
      </c>
      <c r="L172" s="421"/>
      <c r="M172" s="421">
        <v>0.8</v>
      </c>
      <c r="N172" s="421"/>
      <c r="O172" s="421">
        <v>0.8</v>
      </c>
      <c r="P172" s="421"/>
      <c r="Q172" s="421">
        <v>1.2</v>
      </c>
      <c r="R172" s="421"/>
      <c r="S172" s="421">
        <v>1.3</v>
      </c>
      <c r="T172" s="421"/>
      <c r="U172" s="421">
        <v>0.8</v>
      </c>
      <c r="V172" s="421"/>
      <c r="W172" s="421">
        <v>0.8</v>
      </c>
      <c r="X172" s="421"/>
      <c r="Y172" s="421">
        <v>1.1000000000000001</v>
      </c>
      <c r="Z172" s="421"/>
      <c r="AA172" s="421">
        <v>1.2</v>
      </c>
      <c r="AB172" s="421"/>
      <c r="AC172" s="421">
        <v>1</v>
      </c>
      <c r="AD172" s="421"/>
      <c r="AE172" s="421">
        <v>1.2</v>
      </c>
      <c r="AF172" s="421"/>
      <c r="AG172" s="421">
        <v>1</v>
      </c>
      <c r="AH172" s="421"/>
      <c r="AI172" s="421">
        <v>1.1000000000000001</v>
      </c>
      <c r="AJ172" s="421"/>
      <c r="AK172" s="421">
        <v>0.8</v>
      </c>
      <c r="AL172" s="421"/>
      <c r="AM172" s="421">
        <v>1</v>
      </c>
      <c r="AN172" s="421"/>
      <c r="AO172" s="409"/>
      <c r="AP172" s="410"/>
    </row>
    <row r="173" spans="1:42" x14ac:dyDescent="0.35">
      <c r="A173" s="413" t="s">
        <v>153</v>
      </c>
      <c r="B173" s="413"/>
      <c r="C173" s="413"/>
      <c r="D173" s="413"/>
      <c r="E173" s="413"/>
      <c r="F173" s="413"/>
      <c r="G173" s="413"/>
      <c r="H173" s="413"/>
      <c r="I173" s="413"/>
      <c r="K173" s="409">
        <v>0.8</v>
      </c>
      <c r="L173" s="410"/>
      <c r="M173" s="409">
        <v>0.8</v>
      </c>
      <c r="N173" s="410"/>
      <c r="O173" s="409">
        <v>0.8</v>
      </c>
      <c r="P173" s="410"/>
      <c r="Q173" s="409">
        <v>1.2</v>
      </c>
      <c r="R173" s="410"/>
      <c r="S173" s="409">
        <v>1.3</v>
      </c>
      <c r="T173" s="410"/>
      <c r="U173" s="409">
        <v>0.8</v>
      </c>
      <c r="V173" s="410"/>
      <c r="W173" s="409">
        <v>0.8</v>
      </c>
      <c r="X173" s="410"/>
      <c r="Y173" s="409">
        <v>1.2</v>
      </c>
      <c r="Z173" s="410"/>
      <c r="AA173" s="409">
        <v>1.2</v>
      </c>
      <c r="AB173" s="410"/>
      <c r="AC173" s="409">
        <v>1</v>
      </c>
      <c r="AD173" s="410"/>
      <c r="AE173" s="409">
        <v>1.2</v>
      </c>
      <c r="AF173" s="410"/>
      <c r="AG173" s="409">
        <v>1</v>
      </c>
      <c r="AH173" s="410"/>
      <c r="AI173" s="409">
        <v>1.1000000000000001</v>
      </c>
      <c r="AJ173" s="410"/>
      <c r="AK173" s="409">
        <v>0.8</v>
      </c>
      <c r="AL173" s="410"/>
      <c r="AM173" s="409">
        <v>1</v>
      </c>
      <c r="AN173" s="410"/>
      <c r="AO173" s="409"/>
      <c r="AP173" s="410"/>
    </row>
    <row r="174" spans="1:42" ht="8.5" customHeight="1" x14ac:dyDescent="0.35"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</row>
    <row r="175" spans="1:42" x14ac:dyDescent="0.35">
      <c r="A175" s="543" t="s">
        <v>155</v>
      </c>
      <c r="B175" s="543"/>
      <c r="C175" s="543"/>
      <c r="D175" s="543"/>
      <c r="E175" s="543"/>
      <c r="F175" s="543"/>
      <c r="G175" s="543"/>
      <c r="H175" s="543"/>
      <c r="I175" s="543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  <c r="W175" s="147"/>
      <c r="X175" s="147"/>
      <c r="Y175" s="147"/>
      <c r="Z175" s="147"/>
      <c r="AA175" s="147"/>
      <c r="AB175" s="147"/>
      <c r="AC175" s="147"/>
      <c r="AD175" s="147"/>
      <c r="AE175" s="147"/>
      <c r="AF175" s="147"/>
      <c r="AG175" s="147"/>
      <c r="AH175" s="147"/>
      <c r="AI175" s="147"/>
      <c r="AJ175" s="147"/>
      <c r="AK175" s="147"/>
      <c r="AL175" s="147"/>
      <c r="AM175" s="147"/>
      <c r="AN175" s="147"/>
      <c r="AO175" s="154"/>
      <c r="AP175" s="154"/>
    </row>
    <row r="176" spans="1:42" x14ac:dyDescent="0.35">
      <c r="A176" s="413" t="s">
        <v>157</v>
      </c>
      <c r="B176" s="413"/>
      <c r="C176" s="413"/>
      <c r="D176" s="413"/>
      <c r="E176" s="413"/>
      <c r="F176" s="413"/>
      <c r="G176" s="413"/>
      <c r="H176" s="413"/>
      <c r="I176" s="413"/>
      <c r="K176" s="409">
        <v>0.7</v>
      </c>
      <c r="L176" s="410"/>
      <c r="M176" s="409">
        <v>0.9</v>
      </c>
      <c r="N176" s="410"/>
      <c r="O176" s="409">
        <v>0.7</v>
      </c>
      <c r="P176" s="410"/>
      <c r="Q176" s="409">
        <v>0.7</v>
      </c>
      <c r="R176" s="410"/>
      <c r="S176" s="409">
        <v>0.7</v>
      </c>
      <c r="T176" s="410"/>
      <c r="U176" s="409">
        <v>0.7</v>
      </c>
      <c r="V176" s="410"/>
      <c r="W176" s="409">
        <v>0.7</v>
      </c>
      <c r="X176" s="410"/>
      <c r="Y176" s="409">
        <v>1</v>
      </c>
      <c r="Z176" s="410"/>
      <c r="AA176" s="409">
        <v>1</v>
      </c>
      <c r="AB176" s="410"/>
      <c r="AC176" s="409">
        <v>1</v>
      </c>
      <c r="AD176" s="410"/>
      <c r="AE176" s="409">
        <v>1</v>
      </c>
      <c r="AF176" s="410"/>
      <c r="AG176" s="409">
        <v>0.7</v>
      </c>
      <c r="AH176" s="410"/>
      <c r="AI176" s="409">
        <v>0.8</v>
      </c>
      <c r="AJ176" s="410"/>
      <c r="AK176" s="409">
        <v>1.2</v>
      </c>
      <c r="AL176" s="410"/>
      <c r="AM176" s="409">
        <v>0.7</v>
      </c>
      <c r="AN176" s="410"/>
      <c r="AO176" s="409"/>
      <c r="AP176" s="410"/>
    </row>
    <row r="177" spans="1:42" x14ac:dyDescent="0.35">
      <c r="A177" s="413" t="s">
        <v>156</v>
      </c>
      <c r="B177" s="413"/>
      <c r="C177" s="413"/>
      <c r="D177" s="413"/>
      <c r="E177" s="413"/>
      <c r="F177" s="413"/>
      <c r="G177" s="413"/>
      <c r="H177" s="413"/>
      <c r="I177" s="413"/>
      <c r="K177" s="409">
        <v>0.7</v>
      </c>
      <c r="L177" s="410"/>
      <c r="M177" s="409">
        <v>0.9</v>
      </c>
      <c r="N177" s="410"/>
      <c r="O177" s="409">
        <v>0.7</v>
      </c>
      <c r="P177" s="410"/>
      <c r="Q177" s="409">
        <v>0.7</v>
      </c>
      <c r="R177" s="410"/>
      <c r="S177" s="409">
        <v>0.7</v>
      </c>
      <c r="T177" s="410"/>
      <c r="U177" s="409">
        <v>0.7</v>
      </c>
      <c r="V177" s="410"/>
      <c r="W177" s="409">
        <v>0.7</v>
      </c>
      <c r="X177" s="410"/>
      <c r="Y177" s="409">
        <v>1</v>
      </c>
      <c r="Z177" s="410"/>
      <c r="AA177" s="409">
        <v>1</v>
      </c>
      <c r="AB177" s="410"/>
      <c r="AC177" s="409">
        <v>1</v>
      </c>
      <c r="AD177" s="410"/>
      <c r="AE177" s="409">
        <v>1</v>
      </c>
      <c r="AF177" s="410"/>
      <c r="AG177" s="409">
        <v>0.7</v>
      </c>
      <c r="AH177" s="410"/>
      <c r="AI177" s="409">
        <v>0.8</v>
      </c>
      <c r="AJ177" s="410"/>
      <c r="AK177" s="409">
        <v>1.2</v>
      </c>
      <c r="AL177" s="410"/>
      <c r="AM177" s="409">
        <v>0.7</v>
      </c>
      <c r="AN177" s="410"/>
      <c r="AO177" s="409"/>
      <c r="AP177" s="410"/>
    </row>
    <row r="178" spans="1:42" x14ac:dyDescent="0.35">
      <c r="A178" s="413" t="s">
        <v>158</v>
      </c>
      <c r="B178" s="413"/>
      <c r="C178" s="413"/>
      <c r="D178" s="413"/>
      <c r="E178" s="413"/>
      <c r="F178" s="413"/>
      <c r="G178" s="413"/>
      <c r="H178" s="413"/>
      <c r="I178" s="413"/>
      <c r="K178" s="409">
        <v>0.7</v>
      </c>
      <c r="L178" s="410"/>
      <c r="M178" s="409">
        <v>0.9</v>
      </c>
      <c r="N178" s="410"/>
      <c r="O178" s="409">
        <v>0.7</v>
      </c>
      <c r="P178" s="410"/>
      <c r="Q178" s="409">
        <v>0.7</v>
      </c>
      <c r="R178" s="410"/>
      <c r="S178" s="409">
        <v>0.7</v>
      </c>
      <c r="T178" s="410"/>
      <c r="U178" s="409">
        <v>0.7</v>
      </c>
      <c r="V178" s="410"/>
      <c r="W178" s="409">
        <v>0.7</v>
      </c>
      <c r="X178" s="410"/>
      <c r="Y178" s="409">
        <v>1</v>
      </c>
      <c r="Z178" s="410"/>
      <c r="AA178" s="409">
        <v>1</v>
      </c>
      <c r="AB178" s="410"/>
      <c r="AC178" s="409">
        <v>1</v>
      </c>
      <c r="AD178" s="410"/>
      <c r="AE178" s="409">
        <v>1</v>
      </c>
      <c r="AF178" s="410"/>
      <c r="AG178" s="409">
        <v>0.7</v>
      </c>
      <c r="AH178" s="410"/>
      <c r="AI178" s="409">
        <v>0.8</v>
      </c>
      <c r="AJ178" s="410"/>
      <c r="AK178" s="409">
        <v>1.2</v>
      </c>
      <c r="AL178" s="410"/>
      <c r="AM178" s="409">
        <v>0.7</v>
      </c>
      <c r="AN178" s="410"/>
      <c r="AO178" s="409"/>
      <c r="AP178" s="410"/>
    </row>
    <row r="179" spans="1:42" x14ac:dyDescent="0.35">
      <c r="A179" s="413" t="s">
        <v>264</v>
      </c>
      <c r="B179" s="413"/>
      <c r="C179" s="413"/>
      <c r="D179" s="413"/>
      <c r="E179" s="413"/>
      <c r="F179" s="413"/>
      <c r="G179" s="413"/>
      <c r="H179" s="413"/>
      <c r="I179" s="413"/>
      <c r="K179" s="409">
        <v>0.7</v>
      </c>
      <c r="L179" s="410"/>
      <c r="M179" s="409">
        <v>0.9</v>
      </c>
      <c r="N179" s="410"/>
      <c r="O179" s="409">
        <v>0.7</v>
      </c>
      <c r="P179" s="410"/>
      <c r="Q179" s="409">
        <v>0.7</v>
      </c>
      <c r="R179" s="410"/>
      <c r="S179" s="409">
        <v>0.7</v>
      </c>
      <c r="T179" s="410"/>
      <c r="U179" s="409">
        <v>0.7</v>
      </c>
      <c r="V179" s="410"/>
      <c r="W179" s="409">
        <v>0.7</v>
      </c>
      <c r="X179" s="410"/>
      <c r="Y179" s="409">
        <v>1.1000000000000001</v>
      </c>
      <c r="Z179" s="410"/>
      <c r="AA179" s="409">
        <v>1</v>
      </c>
      <c r="AB179" s="410"/>
      <c r="AC179" s="409">
        <v>1</v>
      </c>
      <c r="AD179" s="410"/>
      <c r="AE179" s="409">
        <v>1</v>
      </c>
      <c r="AF179" s="410"/>
      <c r="AG179" s="409">
        <v>0.7</v>
      </c>
      <c r="AH179" s="410"/>
      <c r="AI179" s="409">
        <v>0.8</v>
      </c>
      <c r="AJ179" s="410"/>
      <c r="AK179" s="409">
        <v>1.2</v>
      </c>
      <c r="AL179" s="410"/>
      <c r="AM179" s="409">
        <v>0.7</v>
      </c>
      <c r="AN179" s="410"/>
      <c r="AO179" s="409"/>
      <c r="AP179" s="410"/>
    </row>
    <row r="180" spans="1:42" x14ac:dyDescent="0.35">
      <c r="A180" s="413" t="s">
        <v>265</v>
      </c>
      <c r="B180" s="413"/>
      <c r="C180" s="413"/>
      <c r="D180" s="413"/>
      <c r="E180" s="413"/>
      <c r="F180" s="413"/>
      <c r="G180" s="413"/>
      <c r="H180" s="413"/>
      <c r="I180" s="413"/>
      <c r="K180" s="409">
        <v>0.7</v>
      </c>
      <c r="L180" s="410"/>
      <c r="M180" s="409">
        <v>0.9</v>
      </c>
      <c r="N180" s="410"/>
      <c r="O180" s="409">
        <v>0.7</v>
      </c>
      <c r="P180" s="410"/>
      <c r="Q180" s="409">
        <v>0.7</v>
      </c>
      <c r="R180" s="410"/>
      <c r="S180" s="409">
        <v>0.7</v>
      </c>
      <c r="T180" s="410"/>
      <c r="U180" s="409">
        <v>0.7</v>
      </c>
      <c r="V180" s="410"/>
      <c r="W180" s="409">
        <v>0.7</v>
      </c>
      <c r="X180" s="410"/>
      <c r="Y180" s="409">
        <v>1</v>
      </c>
      <c r="Z180" s="410"/>
      <c r="AA180" s="409">
        <v>1</v>
      </c>
      <c r="AB180" s="410"/>
      <c r="AC180" s="409">
        <v>1</v>
      </c>
      <c r="AD180" s="410"/>
      <c r="AE180" s="409">
        <v>1</v>
      </c>
      <c r="AF180" s="410"/>
      <c r="AG180" s="409">
        <v>0.7</v>
      </c>
      <c r="AH180" s="410"/>
      <c r="AI180" s="409">
        <v>0.8</v>
      </c>
      <c r="AJ180" s="410"/>
      <c r="AK180" s="409">
        <v>1</v>
      </c>
      <c r="AL180" s="410"/>
      <c r="AM180" s="409">
        <v>0.7</v>
      </c>
      <c r="AN180" s="410"/>
      <c r="AO180" s="409"/>
      <c r="AP180" s="410"/>
    </row>
    <row r="181" spans="1:42" ht="8.5" customHeight="1" x14ac:dyDescent="0.35"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</row>
    <row r="182" spans="1:42" x14ac:dyDescent="0.35">
      <c r="A182" s="543" t="s">
        <v>159</v>
      </c>
      <c r="B182" s="543"/>
      <c r="C182" s="543"/>
      <c r="D182" s="543"/>
      <c r="E182" s="543"/>
      <c r="F182" s="543"/>
      <c r="G182" s="543"/>
      <c r="H182" s="543"/>
      <c r="I182" s="543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7"/>
      <c r="V182" s="147"/>
      <c r="W182" s="147"/>
      <c r="X182" s="147"/>
      <c r="Y182" s="147"/>
      <c r="Z182" s="147"/>
      <c r="AA182" s="147"/>
      <c r="AB182" s="147"/>
      <c r="AC182" s="147"/>
      <c r="AD182" s="147"/>
      <c r="AE182" s="147"/>
      <c r="AF182" s="147"/>
      <c r="AG182" s="147"/>
      <c r="AH182" s="147"/>
      <c r="AI182" s="147"/>
      <c r="AJ182" s="147"/>
      <c r="AK182" s="147"/>
      <c r="AL182" s="147"/>
      <c r="AM182" s="147"/>
      <c r="AN182" s="147"/>
      <c r="AO182" s="154"/>
      <c r="AP182" s="154"/>
    </row>
    <row r="183" spans="1:42" x14ac:dyDescent="0.35">
      <c r="A183" s="413" t="s">
        <v>160</v>
      </c>
      <c r="B183" s="413"/>
      <c r="C183" s="413"/>
      <c r="D183" s="413"/>
      <c r="E183" s="413"/>
      <c r="F183" s="413"/>
      <c r="G183" s="413"/>
      <c r="H183" s="413"/>
      <c r="I183" s="413"/>
      <c r="K183" s="409">
        <v>1.1000000000000001</v>
      </c>
      <c r="L183" s="410"/>
      <c r="M183" s="409">
        <v>1.1000000000000001</v>
      </c>
      <c r="N183" s="410"/>
      <c r="O183" s="409">
        <v>0.8</v>
      </c>
      <c r="P183" s="410"/>
      <c r="Q183" s="409">
        <v>1.2</v>
      </c>
      <c r="R183" s="410"/>
      <c r="S183" s="409">
        <v>1.1000000000000001</v>
      </c>
      <c r="T183" s="410"/>
      <c r="U183" s="409">
        <v>1</v>
      </c>
      <c r="V183" s="410"/>
      <c r="W183" s="409">
        <v>1.1000000000000001</v>
      </c>
      <c r="X183" s="410"/>
      <c r="Y183" s="409">
        <v>1</v>
      </c>
      <c r="Z183" s="410"/>
      <c r="AA183" s="409">
        <v>0.9</v>
      </c>
      <c r="AB183" s="410"/>
      <c r="AC183" s="409">
        <v>0.9</v>
      </c>
      <c r="AD183" s="410"/>
      <c r="AE183" s="409">
        <v>1.1000000000000001</v>
      </c>
      <c r="AF183" s="410"/>
      <c r="AG183" s="409">
        <v>0.8</v>
      </c>
      <c r="AH183" s="410"/>
      <c r="AI183" s="409">
        <v>0.8</v>
      </c>
      <c r="AJ183" s="410"/>
      <c r="AK183" s="409">
        <v>1</v>
      </c>
      <c r="AL183" s="410"/>
      <c r="AM183" s="409">
        <v>0.7</v>
      </c>
      <c r="AN183" s="410"/>
      <c r="AO183" s="409"/>
      <c r="AP183" s="410"/>
    </row>
    <row r="184" spans="1:42" x14ac:dyDescent="0.35">
      <c r="A184" s="413" t="s">
        <v>423</v>
      </c>
      <c r="B184" s="413"/>
      <c r="C184" s="413"/>
      <c r="D184" s="413"/>
      <c r="E184" s="413"/>
      <c r="F184" s="413"/>
      <c r="G184" s="413"/>
      <c r="H184" s="413"/>
      <c r="I184" s="413"/>
      <c r="K184" s="409">
        <v>1</v>
      </c>
      <c r="L184" s="410"/>
      <c r="M184" s="409">
        <v>1.1000000000000001</v>
      </c>
      <c r="N184" s="410"/>
      <c r="O184" s="409">
        <v>0.8</v>
      </c>
      <c r="P184" s="410"/>
      <c r="Q184" s="409">
        <v>1.2</v>
      </c>
      <c r="R184" s="410"/>
      <c r="S184" s="409">
        <v>1.1000000000000001</v>
      </c>
      <c r="T184" s="410"/>
      <c r="U184" s="409">
        <v>1.2</v>
      </c>
      <c r="V184" s="410"/>
      <c r="W184" s="409">
        <v>1.1000000000000001</v>
      </c>
      <c r="X184" s="410"/>
      <c r="Y184" s="409">
        <v>1</v>
      </c>
      <c r="Z184" s="410"/>
      <c r="AA184" s="409">
        <v>0.9</v>
      </c>
      <c r="AB184" s="410"/>
      <c r="AC184" s="409">
        <v>0.9</v>
      </c>
      <c r="AD184" s="410"/>
      <c r="AE184" s="409">
        <v>1.1000000000000001</v>
      </c>
      <c r="AF184" s="410"/>
      <c r="AG184" s="409">
        <v>0.8</v>
      </c>
      <c r="AH184" s="410"/>
      <c r="AI184" s="409">
        <v>0.8</v>
      </c>
      <c r="AJ184" s="410"/>
      <c r="AK184" s="409">
        <v>1</v>
      </c>
      <c r="AL184" s="410"/>
      <c r="AM184" s="409">
        <v>0.7</v>
      </c>
      <c r="AN184" s="410"/>
      <c r="AO184" s="409"/>
      <c r="AP184" s="410"/>
    </row>
    <row r="185" spans="1:42" x14ac:dyDescent="0.35">
      <c r="A185" s="413" t="s">
        <v>161</v>
      </c>
      <c r="B185" s="413"/>
      <c r="C185" s="413"/>
      <c r="D185" s="413"/>
      <c r="E185" s="413"/>
      <c r="F185" s="413"/>
      <c r="G185" s="413"/>
      <c r="H185" s="413"/>
      <c r="I185" s="413"/>
      <c r="K185" s="409">
        <v>1.1000000000000001</v>
      </c>
      <c r="L185" s="410"/>
      <c r="M185" s="409">
        <v>0.8</v>
      </c>
      <c r="N185" s="410"/>
      <c r="O185" s="409">
        <v>1.2</v>
      </c>
      <c r="P185" s="410"/>
      <c r="Q185" s="409">
        <v>0.8</v>
      </c>
      <c r="R185" s="410"/>
      <c r="S185" s="409">
        <v>0.8</v>
      </c>
      <c r="T185" s="410"/>
      <c r="U185" s="409">
        <v>1.2</v>
      </c>
      <c r="V185" s="410"/>
      <c r="W185" s="409">
        <v>1.1000000000000001</v>
      </c>
      <c r="X185" s="410"/>
      <c r="Y185" s="409">
        <v>1</v>
      </c>
      <c r="Z185" s="410"/>
      <c r="AA185" s="409">
        <v>0.9</v>
      </c>
      <c r="AB185" s="410"/>
      <c r="AC185" s="409">
        <v>0.9</v>
      </c>
      <c r="AD185" s="410"/>
      <c r="AE185" s="409">
        <v>1.1000000000000001</v>
      </c>
      <c r="AF185" s="410"/>
      <c r="AG185" s="409">
        <v>0.8</v>
      </c>
      <c r="AH185" s="410"/>
      <c r="AI185" s="409">
        <v>0.8</v>
      </c>
      <c r="AJ185" s="410"/>
      <c r="AK185" s="409">
        <v>1</v>
      </c>
      <c r="AL185" s="410"/>
      <c r="AM185" s="409">
        <v>0.7</v>
      </c>
      <c r="AN185" s="410"/>
      <c r="AO185" s="409"/>
      <c r="AP185" s="410"/>
    </row>
    <row r="186" spans="1:42" x14ac:dyDescent="0.35">
      <c r="A186" s="413" t="s">
        <v>162</v>
      </c>
      <c r="B186" s="413"/>
      <c r="C186" s="413"/>
      <c r="D186" s="413"/>
      <c r="E186" s="413"/>
      <c r="F186" s="413"/>
      <c r="G186" s="413"/>
      <c r="H186" s="413"/>
      <c r="I186" s="413"/>
      <c r="K186" s="409">
        <v>1</v>
      </c>
      <c r="L186" s="410"/>
      <c r="M186" s="409">
        <v>1.1000000000000001</v>
      </c>
      <c r="N186" s="410"/>
      <c r="O186" s="409">
        <v>1.1000000000000001</v>
      </c>
      <c r="P186" s="410"/>
      <c r="Q186" s="409">
        <v>1.2</v>
      </c>
      <c r="R186" s="410"/>
      <c r="S186" s="409">
        <v>1.1000000000000001</v>
      </c>
      <c r="T186" s="410"/>
      <c r="U186" s="409">
        <v>1.2</v>
      </c>
      <c r="V186" s="410"/>
      <c r="W186" s="409">
        <v>1.1000000000000001</v>
      </c>
      <c r="X186" s="410"/>
      <c r="Y186" s="409">
        <v>1</v>
      </c>
      <c r="Z186" s="410"/>
      <c r="AA186" s="409">
        <v>0.9</v>
      </c>
      <c r="AB186" s="410"/>
      <c r="AC186" s="409">
        <v>0.9</v>
      </c>
      <c r="AD186" s="410"/>
      <c r="AE186" s="409">
        <v>1.1000000000000001</v>
      </c>
      <c r="AF186" s="410"/>
      <c r="AG186" s="409">
        <v>0.8</v>
      </c>
      <c r="AH186" s="410"/>
      <c r="AI186" s="409">
        <v>0.8</v>
      </c>
      <c r="AJ186" s="410"/>
      <c r="AK186" s="409">
        <v>1.3</v>
      </c>
      <c r="AL186" s="410"/>
      <c r="AM186" s="409">
        <v>0.7</v>
      </c>
      <c r="AN186" s="410"/>
      <c r="AO186" s="409"/>
      <c r="AP186" s="410"/>
    </row>
    <row r="187" spans="1:42" x14ac:dyDescent="0.35">
      <c r="A187" s="413" t="s">
        <v>165</v>
      </c>
      <c r="B187" s="413"/>
      <c r="C187" s="413"/>
      <c r="D187" s="413"/>
      <c r="E187" s="413"/>
      <c r="F187" s="413"/>
      <c r="G187" s="413"/>
      <c r="H187" s="413"/>
      <c r="I187" s="413"/>
      <c r="K187" s="409">
        <v>1</v>
      </c>
      <c r="L187" s="410"/>
      <c r="M187" s="409">
        <v>0.7</v>
      </c>
      <c r="N187" s="410"/>
      <c r="O187" s="409">
        <v>0.8</v>
      </c>
      <c r="P187" s="410"/>
      <c r="Q187" s="409">
        <v>1.2</v>
      </c>
      <c r="R187" s="410"/>
      <c r="S187" s="409">
        <v>1.1000000000000001</v>
      </c>
      <c r="T187" s="410"/>
      <c r="U187" s="409">
        <v>1.2</v>
      </c>
      <c r="V187" s="410"/>
      <c r="W187" s="409">
        <v>1.1000000000000001</v>
      </c>
      <c r="X187" s="410"/>
      <c r="Y187" s="409">
        <v>0.7</v>
      </c>
      <c r="Z187" s="410"/>
      <c r="AA187" s="409">
        <v>0.9</v>
      </c>
      <c r="AB187" s="410"/>
      <c r="AC187" s="409">
        <v>0.9</v>
      </c>
      <c r="AD187" s="410"/>
      <c r="AE187" s="409">
        <v>1.1000000000000001</v>
      </c>
      <c r="AF187" s="410"/>
      <c r="AG187" s="409">
        <v>0.8</v>
      </c>
      <c r="AH187" s="410"/>
      <c r="AI187" s="409">
        <v>0.8</v>
      </c>
      <c r="AJ187" s="410"/>
      <c r="AK187" s="409">
        <v>1</v>
      </c>
      <c r="AL187" s="410"/>
      <c r="AM187" s="409">
        <v>0.7</v>
      </c>
      <c r="AN187" s="410"/>
      <c r="AO187" s="409"/>
      <c r="AP187" s="410"/>
    </row>
    <row r="188" spans="1:42" x14ac:dyDescent="0.35">
      <c r="A188" s="413" t="s">
        <v>163</v>
      </c>
      <c r="B188" s="413"/>
      <c r="C188" s="413"/>
      <c r="D188" s="413"/>
      <c r="E188" s="413"/>
      <c r="F188" s="413"/>
      <c r="G188" s="413"/>
      <c r="H188" s="413"/>
      <c r="I188" s="413"/>
      <c r="K188" s="409">
        <v>1</v>
      </c>
      <c r="L188" s="410"/>
      <c r="M188" s="409">
        <v>1.1000000000000001</v>
      </c>
      <c r="N188" s="410"/>
      <c r="O188" s="409">
        <v>0.8</v>
      </c>
      <c r="P188" s="410"/>
      <c r="Q188" s="409">
        <v>1.2</v>
      </c>
      <c r="R188" s="410"/>
      <c r="S188" s="409">
        <v>1.1000000000000001</v>
      </c>
      <c r="T188" s="410"/>
      <c r="U188" s="409">
        <v>1.2</v>
      </c>
      <c r="V188" s="410"/>
      <c r="W188" s="409">
        <v>1.1000000000000001</v>
      </c>
      <c r="X188" s="410"/>
      <c r="Y188" s="409">
        <v>1.2</v>
      </c>
      <c r="Z188" s="410"/>
      <c r="AA188" s="409">
        <v>0.9</v>
      </c>
      <c r="AB188" s="410"/>
      <c r="AC188" s="409">
        <v>0.9</v>
      </c>
      <c r="AD188" s="410"/>
      <c r="AE188" s="409">
        <v>1.1000000000000001</v>
      </c>
      <c r="AF188" s="410"/>
      <c r="AG188" s="409">
        <v>0.8</v>
      </c>
      <c r="AH188" s="410"/>
      <c r="AI188" s="409">
        <v>0.8</v>
      </c>
      <c r="AJ188" s="410"/>
      <c r="AK188" s="409">
        <v>1.1000000000000001</v>
      </c>
      <c r="AL188" s="410"/>
      <c r="AM188" s="409">
        <v>0.7</v>
      </c>
      <c r="AN188" s="410"/>
      <c r="AO188" s="409"/>
      <c r="AP188" s="410"/>
    </row>
    <row r="189" spans="1:42" x14ac:dyDescent="0.35">
      <c r="A189" s="413" t="s">
        <v>167</v>
      </c>
      <c r="B189" s="413"/>
      <c r="C189" s="413"/>
      <c r="D189" s="413"/>
      <c r="E189" s="413"/>
      <c r="F189" s="413"/>
      <c r="G189" s="413"/>
      <c r="H189" s="413"/>
      <c r="I189" s="413"/>
      <c r="K189" s="409">
        <v>1</v>
      </c>
      <c r="L189" s="410"/>
      <c r="M189" s="409">
        <v>0.7</v>
      </c>
      <c r="N189" s="410"/>
      <c r="O189" s="409">
        <v>0.8</v>
      </c>
      <c r="P189" s="410"/>
      <c r="Q189" s="409">
        <v>1.2</v>
      </c>
      <c r="R189" s="410"/>
      <c r="S189" s="409">
        <v>0.9</v>
      </c>
      <c r="T189" s="410"/>
      <c r="U189" s="409">
        <v>1.2</v>
      </c>
      <c r="V189" s="410"/>
      <c r="W189" s="409">
        <v>1.2</v>
      </c>
      <c r="X189" s="410"/>
      <c r="Y189" s="409">
        <v>0.8</v>
      </c>
      <c r="Z189" s="410"/>
      <c r="AA189" s="409">
        <v>0.9</v>
      </c>
      <c r="AB189" s="410"/>
      <c r="AC189" s="409">
        <v>0.9</v>
      </c>
      <c r="AD189" s="410"/>
      <c r="AE189" s="409">
        <v>1.1000000000000001</v>
      </c>
      <c r="AF189" s="410"/>
      <c r="AG189" s="409">
        <v>0.8</v>
      </c>
      <c r="AH189" s="410"/>
      <c r="AI189" s="409">
        <v>0.8</v>
      </c>
      <c r="AJ189" s="410"/>
      <c r="AK189" s="409">
        <v>1</v>
      </c>
      <c r="AL189" s="410"/>
      <c r="AM189" s="409">
        <v>0.7</v>
      </c>
      <c r="AN189" s="410"/>
      <c r="AO189" s="409"/>
      <c r="AP189" s="410"/>
    </row>
    <row r="190" spans="1:42" x14ac:dyDescent="0.35">
      <c r="A190" s="413" t="s">
        <v>430</v>
      </c>
      <c r="B190" s="413"/>
      <c r="C190" s="413"/>
      <c r="D190" s="413"/>
      <c r="E190" s="413"/>
      <c r="F190" s="413"/>
      <c r="G190" s="413"/>
      <c r="H190" s="413"/>
      <c r="I190" s="413"/>
      <c r="K190" s="409">
        <v>0.9</v>
      </c>
      <c r="L190" s="410"/>
      <c r="M190" s="409">
        <v>1.1000000000000001</v>
      </c>
      <c r="N190" s="410"/>
      <c r="O190" s="409">
        <v>1</v>
      </c>
      <c r="P190" s="410"/>
      <c r="Q190" s="409">
        <v>1.2</v>
      </c>
      <c r="R190" s="410"/>
      <c r="S190" s="409">
        <v>1.1000000000000001</v>
      </c>
      <c r="T190" s="410"/>
      <c r="U190" s="409">
        <v>0.8</v>
      </c>
      <c r="V190" s="410"/>
      <c r="W190" s="409">
        <v>0.8</v>
      </c>
      <c r="X190" s="410"/>
      <c r="Y190" s="409">
        <v>1</v>
      </c>
      <c r="Z190" s="410"/>
      <c r="AA190" s="409">
        <v>1.2</v>
      </c>
      <c r="AB190" s="410"/>
      <c r="AC190" s="409">
        <v>1.2</v>
      </c>
      <c r="AD190" s="410"/>
      <c r="AE190" s="409">
        <v>1.3</v>
      </c>
      <c r="AF190" s="410"/>
      <c r="AG190" s="409">
        <v>0.8</v>
      </c>
      <c r="AH190" s="410"/>
      <c r="AI190" s="409">
        <v>1.1000000000000001</v>
      </c>
      <c r="AJ190" s="410"/>
      <c r="AK190" s="409">
        <v>1</v>
      </c>
      <c r="AL190" s="410"/>
      <c r="AM190" s="409">
        <v>0.7</v>
      </c>
      <c r="AN190" s="410"/>
      <c r="AO190" s="409"/>
      <c r="AP190" s="410"/>
    </row>
    <row r="191" spans="1:42" x14ac:dyDescent="0.35">
      <c r="A191" s="413" t="s">
        <v>430</v>
      </c>
      <c r="B191" s="413"/>
      <c r="C191" s="413"/>
      <c r="D191" s="413"/>
      <c r="E191" s="413"/>
      <c r="F191" s="413"/>
      <c r="G191" s="413"/>
      <c r="H191" s="413"/>
      <c r="I191" s="413"/>
      <c r="K191" s="409">
        <v>0.9</v>
      </c>
      <c r="L191" s="410"/>
      <c r="M191" s="409">
        <v>1.1000000000000001</v>
      </c>
      <c r="N191" s="410"/>
      <c r="O191" s="409">
        <v>1</v>
      </c>
      <c r="P191" s="410"/>
      <c r="Q191" s="409">
        <v>1.2</v>
      </c>
      <c r="R191" s="410"/>
      <c r="S191" s="409">
        <v>1.1000000000000001</v>
      </c>
      <c r="T191" s="410"/>
      <c r="U191" s="409">
        <v>0.8</v>
      </c>
      <c r="V191" s="410"/>
      <c r="W191" s="409">
        <v>0.8</v>
      </c>
      <c r="X191" s="410"/>
      <c r="Y191" s="409">
        <v>1</v>
      </c>
      <c r="Z191" s="410"/>
      <c r="AA191" s="409">
        <v>1.2</v>
      </c>
      <c r="AB191" s="410"/>
      <c r="AC191" s="409">
        <v>1.2</v>
      </c>
      <c r="AD191" s="410"/>
      <c r="AE191" s="409">
        <v>1.3</v>
      </c>
      <c r="AF191" s="410"/>
      <c r="AG191" s="409">
        <v>0.8</v>
      </c>
      <c r="AH191" s="410"/>
      <c r="AI191" s="409">
        <v>1.1000000000000001</v>
      </c>
      <c r="AJ191" s="410"/>
      <c r="AK191" s="409">
        <v>1</v>
      </c>
      <c r="AL191" s="410"/>
      <c r="AM191" s="409">
        <v>0.7</v>
      </c>
      <c r="AN191" s="410"/>
      <c r="AO191" s="409"/>
      <c r="AP191" s="410"/>
    </row>
    <row r="192" spans="1:42" x14ac:dyDescent="0.35">
      <c r="A192" s="413" t="s">
        <v>430</v>
      </c>
      <c r="B192" s="413"/>
      <c r="C192" s="413"/>
      <c r="D192" s="413"/>
      <c r="E192" s="413"/>
      <c r="F192" s="413"/>
      <c r="G192" s="413"/>
      <c r="H192" s="413"/>
      <c r="I192" s="413"/>
      <c r="K192" s="409">
        <v>0.9</v>
      </c>
      <c r="L192" s="410"/>
      <c r="M192" s="409">
        <v>1.1000000000000001</v>
      </c>
      <c r="N192" s="410"/>
      <c r="O192" s="409">
        <v>1</v>
      </c>
      <c r="P192" s="410"/>
      <c r="Q192" s="409">
        <v>1.2</v>
      </c>
      <c r="R192" s="410"/>
      <c r="S192" s="409">
        <v>1.1000000000000001</v>
      </c>
      <c r="T192" s="410"/>
      <c r="U192" s="409">
        <v>0.8</v>
      </c>
      <c r="V192" s="410"/>
      <c r="W192" s="409">
        <v>0.8</v>
      </c>
      <c r="X192" s="410"/>
      <c r="Y192" s="409">
        <v>1</v>
      </c>
      <c r="Z192" s="410"/>
      <c r="AA192" s="409">
        <v>1.2</v>
      </c>
      <c r="AB192" s="410"/>
      <c r="AC192" s="409">
        <v>1.2</v>
      </c>
      <c r="AD192" s="410"/>
      <c r="AE192" s="409">
        <v>1.3</v>
      </c>
      <c r="AF192" s="410"/>
      <c r="AG192" s="409">
        <v>0.8</v>
      </c>
      <c r="AH192" s="410"/>
      <c r="AI192" s="409">
        <v>1.1000000000000001</v>
      </c>
      <c r="AJ192" s="410"/>
      <c r="AK192" s="409">
        <v>1</v>
      </c>
      <c r="AL192" s="410"/>
      <c r="AM192" s="409">
        <v>0.7</v>
      </c>
      <c r="AN192" s="410"/>
      <c r="AO192" s="409"/>
      <c r="AP192" s="410"/>
    </row>
    <row r="193" spans="1:42" x14ac:dyDescent="0.35">
      <c r="A193" s="413" t="s">
        <v>166</v>
      </c>
      <c r="B193" s="413"/>
      <c r="C193" s="413"/>
      <c r="D193" s="413"/>
      <c r="E193" s="413"/>
      <c r="F193" s="413"/>
      <c r="G193" s="413"/>
      <c r="H193" s="413"/>
      <c r="I193" s="413"/>
      <c r="K193" s="409">
        <v>1</v>
      </c>
      <c r="L193" s="410"/>
      <c r="M193" s="409">
        <v>1.1000000000000001</v>
      </c>
      <c r="N193" s="410"/>
      <c r="O193" s="409">
        <v>0.8</v>
      </c>
      <c r="P193" s="410"/>
      <c r="Q193" s="409">
        <v>1.2</v>
      </c>
      <c r="R193" s="410"/>
      <c r="S193" s="409">
        <v>1.1000000000000001</v>
      </c>
      <c r="T193" s="410"/>
      <c r="U193" s="409">
        <v>1.2</v>
      </c>
      <c r="V193" s="410"/>
      <c r="W193" s="409">
        <v>1.1000000000000001</v>
      </c>
      <c r="X193" s="410"/>
      <c r="Y193" s="409">
        <v>1</v>
      </c>
      <c r="Z193" s="410"/>
      <c r="AA193" s="409">
        <v>0.9</v>
      </c>
      <c r="AB193" s="410"/>
      <c r="AC193" s="409">
        <v>0.9</v>
      </c>
      <c r="AD193" s="410"/>
      <c r="AE193" s="409">
        <v>1.1000000000000001</v>
      </c>
      <c r="AF193" s="410"/>
      <c r="AG193" s="409">
        <v>0.8</v>
      </c>
      <c r="AH193" s="410"/>
      <c r="AI193" s="409">
        <v>0.8</v>
      </c>
      <c r="AJ193" s="410"/>
      <c r="AK193" s="409">
        <v>1</v>
      </c>
      <c r="AL193" s="410"/>
      <c r="AM193" s="409">
        <v>0.7</v>
      </c>
      <c r="AN193" s="410"/>
      <c r="AO193" s="409"/>
      <c r="AP193" s="410"/>
    </row>
    <row r="194" spans="1:42" x14ac:dyDescent="0.35">
      <c r="A194" s="413" t="s">
        <v>164</v>
      </c>
      <c r="B194" s="413"/>
      <c r="C194" s="413"/>
      <c r="D194" s="413"/>
      <c r="E194" s="413"/>
      <c r="F194" s="413"/>
      <c r="G194" s="413"/>
      <c r="H194" s="413"/>
      <c r="I194" s="413"/>
      <c r="K194" s="409">
        <v>1</v>
      </c>
      <c r="L194" s="410"/>
      <c r="M194" s="409">
        <v>1.1000000000000001</v>
      </c>
      <c r="N194" s="410"/>
      <c r="O194" s="409">
        <v>1.2</v>
      </c>
      <c r="P194" s="410"/>
      <c r="Q194" s="409">
        <v>1.2</v>
      </c>
      <c r="R194" s="410"/>
      <c r="S194" s="409">
        <v>1.1000000000000001</v>
      </c>
      <c r="T194" s="410"/>
      <c r="U194" s="409">
        <v>1.2</v>
      </c>
      <c r="V194" s="410"/>
      <c r="W194" s="409">
        <v>1.2</v>
      </c>
      <c r="X194" s="410"/>
      <c r="Y194" s="409">
        <v>1</v>
      </c>
      <c r="Z194" s="410"/>
      <c r="AA194" s="409">
        <v>0.9</v>
      </c>
      <c r="AB194" s="410"/>
      <c r="AC194" s="409">
        <v>0.9</v>
      </c>
      <c r="AD194" s="410"/>
      <c r="AE194" s="409">
        <v>0.9</v>
      </c>
      <c r="AF194" s="410"/>
      <c r="AG194" s="409">
        <v>0.8</v>
      </c>
      <c r="AH194" s="410"/>
      <c r="AI194" s="409">
        <v>0.8</v>
      </c>
      <c r="AJ194" s="410"/>
      <c r="AK194" s="409">
        <v>1</v>
      </c>
      <c r="AL194" s="410"/>
      <c r="AM194" s="409">
        <v>0.7</v>
      </c>
      <c r="AN194" s="410"/>
      <c r="AO194" s="409"/>
      <c r="AP194" s="410"/>
    </row>
    <row r="195" spans="1:42" x14ac:dyDescent="0.35">
      <c r="A195" s="413" t="s">
        <v>186</v>
      </c>
      <c r="B195" s="413"/>
      <c r="C195" s="413"/>
      <c r="D195" s="413"/>
      <c r="E195" s="413"/>
      <c r="F195" s="413"/>
      <c r="G195" s="413"/>
      <c r="H195" s="413"/>
      <c r="I195" s="413"/>
      <c r="K195" s="409">
        <v>1</v>
      </c>
      <c r="L195" s="410"/>
      <c r="M195" s="409">
        <v>1.1000000000000001</v>
      </c>
      <c r="N195" s="410"/>
      <c r="O195" s="409">
        <v>0.8</v>
      </c>
      <c r="P195" s="410"/>
      <c r="Q195" s="409">
        <v>1.3</v>
      </c>
      <c r="R195" s="410"/>
      <c r="S195" s="409">
        <v>1.1000000000000001</v>
      </c>
      <c r="T195" s="410"/>
      <c r="U195" s="409">
        <v>1.2</v>
      </c>
      <c r="V195" s="410"/>
      <c r="W195" s="409">
        <v>1.1000000000000001</v>
      </c>
      <c r="X195" s="410"/>
      <c r="Y195" s="409">
        <v>1.2</v>
      </c>
      <c r="Z195" s="410"/>
      <c r="AA195" s="409">
        <v>0.9</v>
      </c>
      <c r="AB195" s="410"/>
      <c r="AC195" s="409">
        <v>1.1000000000000001</v>
      </c>
      <c r="AD195" s="410"/>
      <c r="AE195" s="409">
        <v>1.1000000000000001</v>
      </c>
      <c r="AF195" s="410"/>
      <c r="AG195" s="409">
        <v>0.8</v>
      </c>
      <c r="AH195" s="410"/>
      <c r="AI195" s="409">
        <v>0.8</v>
      </c>
      <c r="AJ195" s="410"/>
      <c r="AK195" s="409">
        <v>1.2</v>
      </c>
      <c r="AL195" s="410"/>
      <c r="AM195" s="409">
        <v>0.7</v>
      </c>
      <c r="AN195" s="410"/>
      <c r="AO195" s="409"/>
      <c r="AP195" s="410"/>
    </row>
    <row r="196" spans="1:42" ht="8.5" customHeight="1" x14ac:dyDescent="0.35"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</row>
    <row r="197" spans="1:42" x14ac:dyDescent="0.35">
      <c r="A197" s="543" t="s">
        <v>168</v>
      </c>
      <c r="B197" s="543"/>
      <c r="C197" s="543"/>
      <c r="D197" s="543"/>
      <c r="E197" s="543"/>
      <c r="F197" s="543"/>
      <c r="G197" s="543"/>
      <c r="H197" s="543"/>
      <c r="I197" s="543"/>
      <c r="K197" s="147"/>
      <c r="L197" s="147"/>
      <c r="M197" s="147"/>
      <c r="N197" s="147"/>
      <c r="O197" s="147"/>
      <c r="P197" s="147"/>
      <c r="Q197" s="147"/>
      <c r="R197" s="147"/>
      <c r="S197" s="147"/>
      <c r="T197" s="147"/>
      <c r="U197" s="147"/>
      <c r="V197" s="147"/>
      <c r="W197" s="147"/>
      <c r="X197" s="147"/>
      <c r="Y197" s="147"/>
      <c r="Z197" s="147"/>
      <c r="AA197" s="147"/>
      <c r="AB197" s="147"/>
      <c r="AC197" s="147"/>
      <c r="AD197" s="147"/>
      <c r="AE197" s="147"/>
      <c r="AF197" s="147"/>
      <c r="AG197" s="147"/>
      <c r="AH197" s="147"/>
      <c r="AI197" s="147"/>
      <c r="AJ197" s="147"/>
      <c r="AK197" s="147"/>
      <c r="AL197" s="147"/>
      <c r="AM197" s="147"/>
      <c r="AN197" s="147"/>
      <c r="AO197" s="154"/>
      <c r="AP197" s="154"/>
    </row>
    <row r="198" spans="1:42" x14ac:dyDescent="0.35">
      <c r="A198" s="413" t="s">
        <v>170</v>
      </c>
      <c r="B198" s="413"/>
      <c r="C198" s="413"/>
      <c r="D198" s="413"/>
      <c r="E198" s="413"/>
      <c r="F198" s="413"/>
      <c r="G198" s="413"/>
      <c r="H198" s="413"/>
      <c r="I198" s="413"/>
      <c r="K198" s="409">
        <v>1.1000000000000001</v>
      </c>
      <c r="L198" s="410"/>
      <c r="M198" s="409">
        <v>0.8</v>
      </c>
      <c r="N198" s="410"/>
      <c r="O198" s="409">
        <v>1.2</v>
      </c>
      <c r="P198" s="410"/>
      <c r="Q198" s="409">
        <v>0.9</v>
      </c>
      <c r="R198" s="410"/>
      <c r="S198" s="409">
        <v>0.9</v>
      </c>
      <c r="T198" s="410"/>
      <c r="U198" s="409">
        <v>1.1000000000000001</v>
      </c>
      <c r="V198" s="410"/>
      <c r="W198" s="409">
        <v>1.2</v>
      </c>
      <c r="X198" s="410"/>
      <c r="Y198" s="409">
        <v>1</v>
      </c>
      <c r="Z198" s="410"/>
      <c r="AA198" s="409">
        <v>0.8</v>
      </c>
      <c r="AB198" s="410"/>
      <c r="AC198" s="409">
        <v>0.8</v>
      </c>
      <c r="AD198" s="410"/>
      <c r="AE198" s="409">
        <v>1.1000000000000001</v>
      </c>
      <c r="AF198" s="410"/>
      <c r="AG198" s="409">
        <v>1.1000000000000001</v>
      </c>
      <c r="AH198" s="410"/>
      <c r="AI198" s="409">
        <v>0.8</v>
      </c>
      <c r="AJ198" s="410"/>
      <c r="AK198" s="409">
        <v>0.8</v>
      </c>
      <c r="AL198" s="410"/>
      <c r="AM198" s="409">
        <v>1.2</v>
      </c>
      <c r="AN198" s="410"/>
      <c r="AO198" s="409"/>
      <c r="AP198" s="410"/>
    </row>
    <row r="199" spans="1:42" x14ac:dyDescent="0.35">
      <c r="A199" s="413" t="s">
        <v>251</v>
      </c>
      <c r="B199" s="413"/>
      <c r="C199" s="413"/>
      <c r="D199" s="413"/>
      <c r="E199" s="413"/>
      <c r="F199" s="413"/>
      <c r="G199" s="413"/>
      <c r="H199" s="413"/>
      <c r="I199" s="413"/>
      <c r="K199" s="409">
        <v>1.1000000000000001</v>
      </c>
      <c r="L199" s="410"/>
      <c r="M199" s="409">
        <v>0.8</v>
      </c>
      <c r="N199" s="410"/>
      <c r="O199" s="409">
        <v>1.2</v>
      </c>
      <c r="P199" s="410"/>
      <c r="Q199" s="409">
        <v>1.2</v>
      </c>
      <c r="R199" s="410"/>
      <c r="S199" s="409">
        <v>1.2</v>
      </c>
      <c r="T199" s="410"/>
      <c r="U199" s="409">
        <v>1.1000000000000001</v>
      </c>
      <c r="V199" s="410"/>
      <c r="W199" s="409">
        <v>1.2</v>
      </c>
      <c r="X199" s="410"/>
      <c r="Y199" s="409">
        <v>1</v>
      </c>
      <c r="Z199" s="410"/>
      <c r="AA199" s="409">
        <v>1.2</v>
      </c>
      <c r="AB199" s="410"/>
      <c r="AC199" s="409">
        <v>1.1000000000000001</v>
      </c>
      <c r="AD199" s="410"/>
      <c r="AE199" s="409">
        <v>0.8</v>
      </c>
      <c r="AF199" s="410"/>
      <c r="AG199" s="409">
        <v>1.2</v>
      </c>
      <c r="AH199" s="410"/>
      <c r="AI199" s="409">
        <v>1.2</v>
      </c>
      <c r="AJ199" s="410"/>
      <c r="AK199" s="409">
        <v>0.8</v>
      </c>
      <c r="AL199" s="410"/>
      <c r="AM199" s="409">
        <v>1.2</v>
      </c>
      <c r="AN199" s="410"/>
      <c r="AO199" s="409"/>
      <c r="AP199" s="410"/>
    </row>
    <row r="200" spans="1:42" x14ac:dyDescent="0.35">
      <c r="A200" s="413" t="s">
        <v>171</v>
      </c>
      <c r="B200" s="413"/>
      <c r="C200" s="413"/>
      <c r="D200" s="413"/>
      <c r="E200" s="413"/>
      <c r="F200" s="413"/>
      <c r="G200" s="413"/>
      <c r="H200" s="413"/>
      <c r="I200" s="413"/>
      <c r="K200" s="409">
        <v>1.1000000000000001</v>
      </c>
      <c r="L200" s="410"/>
      <c r="M200" s="409">
        <v>0.8</v>
      </c>
      <c r="N200" s="410"/>
      <c r="O200" s="409">
        <v>1.2</v>
      </c>
      <c r="P200" s="410"/>
      <c r="Q200" s="409">
        <v>0.9</v>
      </c>
      <c r="R200" s="410"/>
      <c r="S200" s="409">
        <v>0.9</v>
      </c>
      <c r="T200" s="410"/>
      <c r="U200" s="409">
        <v>0.7</v>
      </c>
      <c r="V200" s="410"/>
      <c r="W200" s="409">
        <v>0.7</v>
      </c>
      <c r="X200" s="410"/>
      <c r="Y200" s="409">
        <v>1.1000000000000001</v>
      </c>
      <c r="Z200" s="410"/>
      <c r="AA200" s="409">
        <v>1.1000000000000001</v>
      </c>
      <c r="AB200" s="410"/>
      <c r="AC200" s="409">
        <v>0.8</v>
      </c>
      <c r="AD200" s="410"/>
      <c r="AE200" s="409">
        <v>0.8</v>
      </c>
      <c r="AF200" s="410"/>
      <c r="AG200" s="409">
        <v>0.9</v>
      </c>
      <c r="AH200" s="410"/>
      <c r="AI200" s="409">
        <v>0.8</v>
      </c>
      <c r="AJ200" s="410"/>
      <c r="AK200" s="409">
        <v>0.8</v>
      </c>
      <c r="AL200" s="410"/>
      <c r="AM200" s="409">
        <v>0.7</v>
      </c>
      <c r="AN200" s="410"/>
      <c r="AO200" s="409"/>
      <c r="AP200" s="410"/>
    </row>
    <row r="201" spans="1:42" x14ac:dyDescent="0.35">
      <c r="A201" s="413" t="s">
        <v>169</v>
      </c>
      <c r="B201" s="413"/>
      <c r="C201" s="413"/>
      <c r="D201" s="413"/>
      <c r="E201" s="413"/>
      <c r="F201" s="413"/>
      <c r="G201" s="413"/>
      <c r="H201" s="413"/>
      <c r="I201" s="413"/>
      <c r="K201" s="409">
        <v>1.1000000000000001</v>
      </c>
      <c r="L201" s="410"/>
      <c r="M201" s="409">
        <v>0.8</v>
      </c>
      <c r="N201" s="410"/>
      <c r="O201" s="409">
        <v>1.2</v>
      </c>
      <c r="P201" s="410"/>
      <c r="Q201" s="409">
        <v>0.9</v>
      </c>
      <c r="R201" s="410"/>
      <c r="S201" s="409">
        <v>0.9</v>
      </c>
      <c r="T201" s="410"/>
      <c r="U201" s="409">
        <v>1.1000000000000001</v>
      </c>
      <c r="V201" s="410"/>
      <c r="W201" s="409">
        <v>1.2</v>
      </c>
      <c r="X201" s="410"/>
      <c r="Y201" s="409">
        <v>1</v>
      </c>
      <c r="Z201" s="410"/>
      <c r="AA201" s="409">
        <v>0.8</v>
      </c>
      <c r="AB201" s="410"/>
      <c r="AC201" s="409">
        <v>0.8</v>
      </c>
      <c r="AD201" s="410"/>
      <c r="AE201" s="409">
        <v>0.8</v>
      </c>
      <c r="AF201" s="410"/>
      <c r="AG201" s="409">
        <v>0.9</v>
      </c>
      <c r="AH201" s="410"/>
      <c r="AI201" s="409">
        <v>0.8</v>
      </c>
      <c r="AJ201" s="410"/>
      <c r="AK201" s="409">
        <v>1</v>
      </c>
      <c r="AL201" s="410"/>
      <c r="AM201" s="409">
        <v>1.2</v>
      </c>
      <c r="AN201" s="410"/>
      <c r="AO201" s="409"/>
      <c r="AP201" s="410"/>
    </row>
    <row r="202" spans="1:42" ht="8.5" customHeight="1" x14ac:dyDescent="0.35"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</row>
    <row r="203" spans="1:42" x14ac:dyDescent="0.35">
      <c r="A203" s="543" t="s">
        <v>383</v>
      </c>
      <c r="B203" s="543"/>
      <c r="C203" s="543"/>
      <c r="D203" s="543"/>
      <c r="E203" s="543"/>
      <c r="F203" s="543"/>
      <c r="G203" s="543"/>
      <c r="H203" s="543"/>
      <c r="I203" s="543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  <c r="W203" s="147"/>
      <c r="X203" s="147"/>
      <c r="Y203" s="147"/>
      <c r="Z203" s="147"/>
      <c r="AA203" s="147"/>
      <c r="AB203" s="147"/>
      <c r="AC203" s="147"/>
      <c r="AD203" s="147"/>
      <c r="AE203" s="147"/>
      <c r="AF203" s="147"/>
      <c r="AG203" s="147"/>
      <c r="AH203" s="147"/>
      <c r="AI203" s="147"/>
      <c r="AJ203" s="147"/>
      <c r="AK203" s="147"/>
      <c r="AL203" s="147"/>
      <c r="AM203" s="147"/>
      <c r="AN203" s="147"/>
      <c r="AO203" s="154"/>
      <c r="AP203" s="154"/>
    </row>
    <row r="204" spans="1:42" x14ac:dyDescent="0.35">
      <c r="A204" s="413" t="s">
        <v>384</v>
      </c>
      <c r="B204" s="413"/>
      <c r="C204" s="413"/>
      <c r="D204" s="413"/>
      <c r="E204" s="413"/>
      <c r="F204" s="413"/>
      <c r="G204" s="413"/>
      <c r="H204" s="413"/>
      <c r="I204" s="413"/>
      <c r="K204" s="409">
        <v>1.1000000000000001</v>
      </c>
      <c r="L204" s="410"/>
      <c r="M204" s="409">
        <v>1.1000000000000001</v>
      </c>
      <c r="N204" s="410"/>
      <c r="O204" s="409">
        <v>1</v>
      </c>
      <c r="P204" s="410"/>
      <c r="Q204" s="409">
        <v>0.8</v>
      </c>
      <c r="R204" s="410"/>
      <c r="S204" s="409">
        <v>0.8</v>
      </c>
      <c r="T204" s="410"/>
      <c r="U204" s="409">
        <v>0.7</v>
      </c>
      <c r="V204" s="410"/>
      <c r="W204" s="409">
        <v>0.7</v>
      </c>
      <c r="X204" s="410"/>
      <c r="Y204" s="409">
        <v>0.7</v>
      </c>
      <c r="Z204" s="410"/>
      <c r="AA204" s="409">
        <v>1.2</v>
      </c>
      <c r="AB204" s="410"/>
      <c r="AC204" s="409">
        <v>1</v>
      </c>
      <c r="AD204" s="410"/>
      <c r="AE204" s="409">
        <v>1.2</v>
      </c>
      <c r="AF204" s="410"/>
      <c r="AG204" s="409">
        <v>1</v>
      </c>
      <c r="AH204" s="410"/>
      <c r="AI204" s="409">
        <v>1</v>
      </c>
      <c r="AJ204" s="410"/>
      <c r="AK204" s="409">
        <v>0.7</v>
      </c>
      <c r="AL204" s="410"/>
      <c r="AM204" s="409">
        <v>0.9</v>
      </c>
      <c r="AN204" s="410"/>
      <c r="AO204" s="409"/>
      <c r="AP204" s="410"/>
    </row>
    <row r="205" spans="1:42" x14ac:dyDescent="0.35">
      <c r="A205" s="413" t="s">
        <v>385</v>
      </c>
      <c r="B205" s="413"/>
      <c r="C205" s="413"/>
      <c r="D205" s="413"/>
      <c r="E205" s="413"/>
      <c r="F205" s="413"/>
      <c r="G205" s="413"/>
      <c r="H205" s="413"/>
      <c r="I205" s="413"/>
      <c r="K205" s="409">
        <v>0.7</v>
      </c>
      <c r="L205" s="410"/>
      <c r="M205" s="409">
        <v>0.7</v>
      </c>
      <c r="N205" s="410"/>
      <c r="O205" s="409">
        <v>0.7</v>
      </c>
      <c r="P205" s="410"/>
      <c r="Q205" s="409">
        <v>0.7</v>
      </c>
      <c r="R205" s="410"/>
      <c r="S205" s="409">
        <v>0.7</v>
      </c>
      <c r="T205" s="410"/>
      <c r="U205" s="409">
        <v>0.7</v>
      </c>
      <c r="V205" s="410"/>
      <c r="W205" s="409">
        <v>0.7</v>
      </c>
      <c r="X205" s="410"/>
      <c r="Y205" s="409">
        <v>0.7</v>
      </c>
      <c r="Z205" s="410"/>
      <c r="AA205" s="409">
        <v>0.7</v>
      </c>
      <c r="AB205" s="410"/>
      <c r="AC205" s="409">
        <v>0.7</v>
      </c>
      <c r="AD205" s="410"/>
      <c r="AE205" s="409">
        <v>0.7</v>
      </c>
      <c r="AF205" s="410"/>
      <c r="AG205" s="409">
        <v>0.7</v>
      </c>
      <c r="AH205" s="410"/>
      <c r="AI205" s="409">
        <v>0.7</v>
      </c>
      <c r="AJ205" s="410"/>
      <c r="AK205" s="409">
        <v>0.8</v>
      </c>
      <c r="AL205" s="410"/>
      <c r="AM205" s="409">
        <v>1.3</v>
      </c>
      <c r="AN205" s="410"/>
      <c r="AO205" s="409"/>
      <c r="AP205" s="410"/>
    </row>
    <row r="208" spans="1:42" ht="15.5" hidden="1" outlineLevel="1" x14ac:dyDescent="0.35">
      <c r="A208" s="158" t="s">
        <v>515</v>
      </c>
    </row>
    <row r="209" spans="1:9" ht="7.5" hidden="1" customHeight="1" outlineLevel="1" x14ac:dyDescent="0.35"/>
    <row r="210" spans="1:9" s="156" customFormat="1" hidden="1" outlineLevel="1" x14ac:dyDescent="0.35">
      <c r="A210" s="151" t="s">
        <v>28</v>
      </c>
      <c r="B210" s="155"/>
      <c r="C210" s="155"/>
      <c r="D210" s="155"/>
      <c r="E210" s="155"/>
      <c r="F210" s="155"/>
      <c r="G210" s="155"/>
      <c r="H210" s="155"/>
      <c r="I210" s="155"/>
    </row>
    <row r="211" spans="1:9" s="156" customFormat="1" hidden="1" outlineLevel="1" x14ac:dyDescent="0.35">
      <c r="A211" s="151" t="s">
        <v>516</v>
      </c>
      <c r="B211" s="155"/>
      <c r="C211" s="155"/>
      <c r="D211" s="155"/>
      <c r="E211" s="155"/>
      <c r="F211" s="155"/>
      <c r="G211" s="155"/>
      <c r="H211" s="155"/>
      <c r="I211" s="155"/>
    </row>
    <row r="212" spans="1:9" s="156" customFormat="1" hidden="1" outlineLevel="1" x14ac:dyDescent="0.35">
      <c r="A212" s="157" t="s">
        <v>517</v>
      </c>
      <c r="B212" s="155"/>
      <c r="C212" s="155"/>
      <c r="D212" s="155"/>
      <c r="E212" s="155"/>
      <c r="F212" s="155"/>
      <c r="G212" s="155"/>
      <c r="H212" s="155"/>
      <c r="I212" s="155"/>
    </row>
    <row r="213" spans="1:9" s="156" customFormat="1" hidden="1" outlineLevel="1" x14ac:dyDescent="0.35">
      <c r="A213" s="157" t="s">
        <v>518</v>
      </c>
      <c r="B213" s="155"/>
      <c r="C213" s="155"/>
      <c r="D213" s="155"/>
      <c r="E213" s="155"/>
      <c r="F213" s="155"/>
      <c r="G213" s="155"/>
      <c r="H213" s="155"/>
      <c r="I213" s="155"/>
    </row>
    <row r="214" spans="1:9" s="156" customFormat="1" hidden="1" outlineLevel="1" x14ac:dyDescent="0.35">
      <c r="A214" s="157" t="s">
        <v>519</v>
      </c>
      <c r="B214" s="155"/>
      <c r="C214" s="155"/>
      <c r="D214" s="155"/>
      <c r="E214" s="155"/>
      <c r="F214" s="155"/>
      <c r="G214" s="155"/>
      <c r="H214" s="155"/>
      <c r="I214" s="155"/>
    </row>
    <row r="215" spans="1:9" s="156" customFormat="1" hidden="1" outlineLevel="1" x14ac:dyDescent="0.35">
      <c r="A215" s="157" t="s">
        <v>520</v>
      </c>
      <c r="B215" s="155"/>
      <c r="C215" s="155"/>
      <c r="D215" s="155"/>
      <c r="E215" s="155"/>
      <c r="F215" s="155"/>
      <c r="G215" s="155"/>
      <c r="H215" s="155"/>
      <c r="I215" s="155"/>
    </row>
    <row r="216" spans="1:9" s="156" customFormat="1" hidden="1" outlineLevel="1" x14ac:dyDescent="0.35">
      <c r="A216" s="157" t="s">
        <v>521</v>
      </c>
      <c r="B216" s="155"/>
      <c r="C216" s="155"/>
      <c r="D216" s="155"/>
      <c r="E216" s="155"/>
      <c r="F216" s="155"/>
      <c r="G216" s="155"/>
      <c r="H216" s="155"/>
      <c r="I216" s="155"/>
    </row>
    <row r="217" spans="1:9" s="156" customFormat="1" hidden="1" outlineLevel="1" x14ac:dyDescent="0.35">
      <c r="A217" s="157" t="s">
        <v>364</v>
      </c>
      <c r="B217" s="155"/>
      <c r="C217" s="155"/>
      <c r="D217" s="155"/>
      <c r="E217" s="155"/>
      <c r="F217" s="155"/>
      <c r="G217" s="155"/>
      <c r="H217" s="155"/>
      <c r="I217" s="155"/>
    </row>
    <row r="218" spans="1:9" s="156" customFormat="1" hidden="1" outlineLevel="1" x14ac:dyDescent="0.35">
      <c r="A218" s="157" t="s">
        <v>522</v>
      </c>
      <c r="B218" s="155"/>
      <c r="C218" s="155"/>
      <c r="D218" s="155"/>
      <c r="E218" s="155"/>
      <c r="F218" s="155"/>
      <c r="G218" s="155"/>
      <c r="H218" s="155"/>
      <c r="I218" s="155"/>
    </row>
    <row r="219" spans="1:9" s="156" customFormat="1" hidden="1" outlineLevel="1" x14ac:dyDescent="0.35">
      <c r="A219" s="157" t="s">
        <v>513</v>
      </c>
      <c r="B219" s="155"/>
      <c r="C219" s="155"/>
      <c r="D219" s="155"/>
      <c r="E219" s="155"/>
      <c r="F219" s="155"/>
      <c r="G219" s="155"/>
      <c r="H219" s="155"/>
      <c r="I219" s="155"/>
    </row>
    <row r="220" spans="1:9" s="156" customFormat="1" hidden="1" outlineLevel="1" x14ac:dyDescent="0.35">
      <c r="A220" s="157"/>
      <c r="B220" s="155"/>
      <c r="C220" s="155"/>
      <c r="D220" s="155"/>
      <c r="E220" s="155"/>
      <c r="F220" s="155"/>
      <c r="G220" s="155"/>
      <c r="H220" s="155"/>
      <c r="I220" s="155"/>
    </row>
    <row r="221" spans="1:9" s="156" customFormat="1" ht="15.5" hidden="1" outlineLevel="1" x14ac:dyDescent="0.35">
      <c r="A221" s="158" t="s">
        <v>523</v>
      </c>
      <c r="B221" s="155"/>
      <c r="C221" s="155"/>
      <c r="D221" s="155"/>
      <c r="E221" s="155"/>
      <c r="F221" s="155"/>
      <c r="G221" s="155"/>
      <c r="H221" s="155"/>
      <c r="I221" s="155"/>
    </row>
    <row r="222" spans="1:9" s="156" customFormat="1" hidden="1" outlineLevel="1" x14ac:dyDescent="0.35">
      <c r="A222" s="6"/>
      <c r="B222" s="155"/>
      <c r="C222" s="155"/>
      <c r="D222" s="155"/>
      <c r="E222" s="155"/>
      <c r="F222" s="155"/>
      <c r="G222" s="155"/>
      <c r="H222" s="155"/>
      <c r="I222" s="155"/>
    </row>
    <row r="223" spans="1:9" s="156" customFormat="1" hidden="1" outlineLevel="1" x14ac:dyDescent="0.35">
      <c r="A223" s="151" t="s">
        <v>334</v>
      </c>
      <c r="B223" s="155"/>
      <c r="C223" s="155"/>
      <c r="D223" s="155"/>
      <c r="E223" s="155"/>
      <c r="F223" s="155"/>
      <c r="G223" s="155"/>
      <c r="H223" s="155"/>
      <c r="I223" s="155"/>
    </row>
    <row r="224" spans="1:9" s="156" customFormat="1" hidden="1" outlineLevel="1" x14ac:dyDescent="0.35">
      <c r="A224" s="151" t="s">
        <v>439</v>
      </c>
      <c r="B224" s="155"/>
      <c r="C224" s="155"/>
      <c r="D224" s="155"/>
      <c r="E224" s="155"/>
      <c r="F224" s="155"/>
      <c r="G224" s="155"/>
      <c r="H224" s="155"/>
      <c r="I224" s="155"/>
    </row>
    <row r="225" spans="1:9" s="156" customFormat="1" hidden="1" outlineLevel="1" x14ac:dyDescent="0.35">
      <c r="A225" s="157" t="s">
        <v>440</v>
      </c>
      <c r="B225" s="155"/>
      <c r="C225" s="155"/>
      <c r="D225" s="155"/>
      <c r="E225" s="155"/>
      <c r="F225" s="155"/>
      <c r="G225" s="155"/>
      <c r="H225" s="155"/>
      <c r="I225" s="155"/>
    </row>
    <row r="226" spans="1:9" s="156" customFormat="1" hidden="1" outlineLevel="1" x14ac:dyDescent="0.35">
      <c r="A226" s="157" t="s">
        <v>441</v>
      </c>
      <c r="B226" s="155"/>
      <c r="C226" s="155"/>
      <c r="D226" s="155"/>
      <c r="E226" s="155"/>
      <c r="F226" s="155"/>
      <c r="G226" s="155"/>
      <c r="H226" s="155"/>
      <c r="I226" s="155"/>
    </row>
    <row r="227" spans="1:9" s="156" customFormat="1" hidden="1" outlineLevel="1" x14ac:dyDescent="0.35">
      <c r="A227" s="157" t="s">
        <v>442</v>
      </c>
      <c r="B227" s="155"/>
      <c r="C227" s="155"/>
      <c r="D227" s="155"/>
      <c r="E227" s="155"/>
      <c r="F227" s="155"/>
      <c r="G227" s="155"/>
      <c r="H227" s="155"/>
      <c r="I227" s="155"/>
    </row>
    <row r="228" spans="1:9" s="156" customFormat="1" hidden="1" outlineLevel="1" x14ac:dyDescent="0.35">
      <c r="A228" s="157" t="s">
        <v>443</v>
      </c>
      <c r="B228" s="155"/>
      <c r="C228" s="155"/>
      <c r="D228" s="155"/>
      <c r="E228" s="155"/>
      <c r="F228" s="155"/>
      <c r="G228" s="155"/>
      <c r="H228" s="155"/>
      <c r="I228" s="155"/>
    </row>
    <row r="229" spans="1:9" s="156" customFormat="1" hidden="1" outlineLevel="1" x14ac:dyDescent="0.35">
      <c r="A229" s="157" t="s">
        <v>446</v>
      </c>
      <c r="B229" s="155"/>
      <c r="C229" s="155"/>
      <c r="D229" s="155"/>
      <c r="E229" s="155"/>
      <c r="F229" s="155"/>
      <c r="G229" s="155"/>
      <c r="H229" s="155"/>
      <c r="I229" s="155"/>
    </row>
    <row r="230" spans="1:9" s="156" customFormat="1" hidden="1" outlineLevel="1" x14ac:dyDescent="0.35">
      <c r="A230" s="157" t="s">
        <v>447</v>
      </c>
      <c r="B230" s="155"/>
      <c r="C230" s="155"/>
      <c r="D230" s="155"/>
      <c r="E230" s="155"/>
      <c r="F230" s="155"/>
      <c r="G230" s="155"/>
      <c r="H230" s="155"/>
      <c r="I230" s="155"/>
    </row>
    <row r="231" spans="1:9" s="156" customFormat="1" hidden="1" outlineLevel="1" x14ac:dyDescent="0.35">
      <c r="A231" s="157" t="s">
        <v>452</v>
      </c>
      <c r="B231" s="155"/>
      <c r="C231" s="155"/>
      <c r="D231" s="155"/>
      <c r="E231" s="155"/>
      <c r="F231" s="155"/>
      <c r="G231" s="155"/>
      <c r="H231" s="155"/>
      <c r="I231" s="155"/>
    </row>
    <row r="232" spans="1:9" s="156" customFormat="1" hidden="1" outlineLevel="1" x14ac:dyDescent="0.35">
      <c r="A232" s="157" t="s">
        <v>453</v>
      </c>
      <c r="B232" s="155"/>
      <c r="C232" s="155"/>
      <c r="D232" s="155"/>
      <c r="E232" s="155"/>
      <c r="F232" s="155"/>
      <c r="G232" s="155"/>
      <c r="H232" s="155"/>
      <c r="I232" s="155"/>
    </row>
    <row r="233" spans="1:9" s="156" customFormat="1" hidden="1" outlineLevel="1" x14ac:dyDescent="0.35">
      <c r="A233" s="157" t="s">
        <v>454</v>
      </c>
      <c r="B233" s="155"/>
      <c r="C233" s="155"/>
      <c r="D233" s="155"/>
      <c r="E233" s="155"/>
      <c r="F233" s="155"/>
      <c r="G233" s="155"/>
      <c r="H233" s="155"/>
      <c r="I233" s="155"/>
    </row>
    <row r="234" spans="1:9" s="156" customFormat="1" hidden="1" outlineLevel="1" x14ac:dyDescent="0.35">
      <c r="A234" s="157" t="s">
        <v>456</v>
      </c>
      <c r="B234" s="155"/>
      <c r="C234" s="155"/>
      <c r="D234" s="155"/>
      <c r="E234" s="155"/>
      <c r="F234" s="155"/>
      <c r="G234" s="155"/>
      <c r="H234" s="155"/>
      <c r="I234" s="155"/>
    </row>
    <row r="235" spans="1:9" s="156" customFormat="1" hidden="1" outlineLevel="1" x14ac:dyDescent="0.35">
      <c r="A235" s="157" t="s">
        <v>457</v>
      </c>
      <c r="B235" s="155"/>
      <c r="C235" s="155"/>
      <c r="D235" s="155"/>
      <c r="E235" s="155"/>
      <c r="F235" s="155"/>
      <c r="G235" s="155"/>
      <c r="H235" s="155"/>
      <c r="I235" s="155"/>
    </row>
    <row r="236" spans="1:9" s="156" customFormat="1" hidden="1" outlineLevel="1" x14ac:dyDescent="0.35">
      <c r="A236" s="157" t="s">
        <v>524</v>
      </c>
      <c r="B236" s="155"/>
      <c r="C236" s="155"/>
      <c r="D236" s="155"/>
      <c r="E236" s="155"/>
      <c r="F236" s="155"/>
      <c r="G236" s="155"/>
      <c r="H236" s="155"/>
      <c r="I236" s="155"/>
    </row>
    <row r="237" spans="1:9" s="156" customFormat="1" hidden="1" outlineLevel="1" x14ac:dyDescent="0.35">
      <c r="A237" s="157" t="s">
        <v>513</v>
      </c>
      <c r="B237" s="155"/>
      <c r="C237" s="155"/>
      <c r="D237" s="155"/>
      <c r="E237" s="155"/>
      <c r="F237" s="155"/>
      <c r="G237" s="155"/>
      <c r="H237" s="155"/>
      <c r="I237" s="155"/>
    </row>
    <row r="238" spans="1:9" s="156" customFormat="1" hidden="1" outlineLevel="1" x14ac:dyDescent="0.35">
      <c r="A238" s="157"/>
      <c r="B238" s="155"/>
      <c r="C238" s="155"/>
      <c r="D238" s="155"/>
      <c r="E238" s="155"/>
      <c r="F238" s="155"/>
      <c r="G238" s="155"/>
      <c r="H238" s="155"/>
      <c r="I238" s="155"/>
    </row>
    <row r="239" spans="1:9" s="156" customFormat="1" hidden="1" outlineLevel="1" x14ac:dyDescent="0.35">
      <c r="A239" s="157"/>
      <c r="B239" s="155"/>
      <c r="C239" s="155"/>
      <c r="D239" s="155"/>
      <c r="E239" s="155"/>
      <c r="F239" s="155"/>
      <c r="G239" s="155"/>
      <c r="H239" s="155"/>
      <c r="I239" s="155"/>
    </row>
    <row r="240" spans="1:9" s="156" customFormat="1" hidden="1" outlineLevel="1" x14ac:dyDescent="0.35">
      <c r="A240" s="157"/>
      <c r="B240" s="155"/>
      <c r="C240" s="155"/>
      <c r="D240" s="155"/>
      <c r="E240" s="155"/>
      <c r="F240" s="155"/>
      <c r="G240" s="155"/>
      <c r="H240" s="155"/>
      <c r="I240" s="155"/>
    </row>
    <row r="241" spans="1:9" s="156" customFormat="1" hidden="1" outlineLevel="1" x14ac:dyDescent="0.35">
      <c r="A241" s="157"/>
      <c r="B241" s="155"/>
      <c r="C241" s="155"/>
      <c r="D241" s="155"/>
      <c r="E241" s="155"/>
      <c r="F241" s="155"/>
      <c r="G241" s="155"/>
      <c r="H241" s="155"/>
      <c r="I241" s="155"/>
    </row>
    <row r="242" spans="1:9" s="156" customFormat="1" hidden="1" outlineLevel="1" x14ac:dyDescent="0.35">
      <c r="A242" s="157"/>
      <c r="B242" s="155"/>
      <c r="C242" s="155"/>
      <c r="D242" s="155"/>
      <c r="E242" s="155"/>
      <c r="F242" s="155"/>
      <c r="G242" s="155"/>
      <c r="H242" s="155"/>
      <c r="I242" s="155"/>
    </row>
    <row r="243" spans="1:9" s="156" customFormat="1" hidden="1" outlineLevel="1" x14ac:dyDescent="0.35">
      <c r="A243" s="157"/>
      <c r="B243" s="155"/>
      <c r="C243" s="155"/>
      <c r="D243" s="155"/>
      <c r="E243" s="155"/>
      <c r="F243" s="155"/>
      <c r="G243" s="155"/>
      <c r="H243" s="155"/>
      <c r="I243" s="155"/>
    </row>
    <row r="244" spans="1:9" s="156" customFormat="1" hidden="1" outlineLevel="1" x14ac:dyDescent="0.35">
      <c r="A244" s="157"/>
      <c r="B244" s="155"/>
      <c r="C244" s="155"/>
      <c r="D244" s="155"/>
      <c r="E244" s="155"/>
      <c r="F244" s="155"/>
      <c r="G244" s="155"/>
      <c r="H244" s="155"/>
      <c r="I244" s="155"/>
    </row>
    <row r="245" spans="1:9" s="156" customFormat="1" hidden="1" outlineLevel="1" x14ac:dyDescent="0.35">
      <c r="A245" s="157"/>
      <c r="B245" s="155"/>
      <c r="C245" s="155"/>
      <c r="D245" s="155"/>
      <c r="E245" s="155"/>
      <c r="F245" s="155"/>
      <c r="G245" s="155"/>
      <c r="H245" s="155"/>
      <c r="I245" s="155"/>
    </row>
    <row r="246" spans="1:9" s="156" customFormat="1" hidden="1" outlineLevel="1" x14ac:dyDescent="0.35">
      <c r="A246" s="157"/>
      <c r="B246" s="155"/>
      <c r="C246" s="155"/>
      <c r="D246" s="155"/>
      <c r="E246" s="155"/>
      <c r="F246" s="155"/>
      <c r="G246" s="155"/>
      <c r="H246" s="155"/>
      <c r="I246" s="155"/>
    </row>
    <row r="247" spans="1:9" s="156" customFormat="1" hidden="1" outlineLevel="1" x14ac:dyDescent="0.35">
      <c r="A247" s="157"/>
      <c r="B247" s="155"/>
      <c r="C247" s="155"/>
      <c r="D247" s="155"/>
      <c r="E247" s="155"/>
      <c r="F247" s="155"/>
      <c r="G247" s="155"/>
      <c r="H247" s="155"/>
      <c r="I247" s="155"/>
    </row>
    <row r="248" spans="1:9" s="156" customFormat="1" hidden="1" outlineLevel="1" x14ac:dyDescent="0.35">
      <c r="A248" s="157"/>
      <c r="B248" s="155"/>
      <c r="C248" s="155"/>
      <c r="D248" s="155"/>
      <c r="E248" s="155"/>
      <c r="F248" s="155"/>
      <c r="G248" s="155"/>
      <c r="H248" s="155"/>
      <c r="I248" s="155"/>
    </row>
    <row r="249" spans="1:9" s="156" customFormat="1" hidden="1" outlineLevel="1" x14ac:dyDescent="0.35">
      <c r="A249" s="157"/>
      <c r="B249" s="155"/>
      <c r="C249" s="155"/>
      <c r="D249" s="155"/>
      <c r="E249" s="155"/>
      <c r="F249" s="155"/>
      <c r="G249" s="155"/>
      <c r="H249" s="155"/>
      <c r="I249" s="155"/>
    </row>
    <row r="250" spans="1:9" s="156" customFormat="1" hidden="1" outlineLevel="1" x14ac:dyDescent="0.35">
      <c r="A250" s="157"/>
      <c r="B250" s="155"/>
      <c r="C250" s="155"/>
      <c r="D250" s="155"/>
      <c r="E250" s="155"/>
      <c r="F250" s="155"/>
      <c r="G250" s="155"/>
      <c r="H250" s="155"/>
      <c r="I250" s="155"/>
    </row>
    <row r="251" spans="1:9" s="156" customFormat="1" hidden="1" outlineLevel="1" x14ac:dyDescent="0.35">
      <c r="A251" s="157"/>
      <c r="B251" s="155"/>
      <c r="C251" s="155"/>
      <c r="D251" s="155"/>
      <c r="E251" s="155"/>
      <c r="F251" s="155"/>
      <c r="G251" s="155"/>
      <c r="H251" s="155"/>
      <c r="I251" s="155"/>
    </row>
    <row r="252" spans="1:9" s="156" customFormat="1" hidden="1" outlineLevel="1" x14ac:dyDescent="0.35">
      <c r="A252" s="157"/>
      <c r="B252" s="155"/>
      <c r="C252" s="155"/>
      <c r="D252" s="155"/>
      <c r="E252" s="155"/>
      <c r="F252" s="155"/>
      <c r="G252" s="155"/>
      <c r="H252" s="155"/>
      <c r="I252" s="155"/>
    </row>
    <row r="253" spans="1:9" s="156" customFormat="1" hidden="1" outlineLevel="1" x14ac:dyDescent="0.35">
      <c r="A253" s="157"/>
      <c r="B253" s="155"/>
      <c r="C253" s="155"/>
      <c r="D253" s="155"/>
      <c r="E253" s="155"/>
      <c r="F253" s="155"/>
      <c r="G253" s="155"/>
      <c r="H253" s="155"/>
      <c r="I253" s="155"/>
    </row>
    <row r="254" spans="1:9" s="156" customFormat="1" hidden="1" outlineLevel="1" x14ac:dyDescent="0.35">
      <c r="A254" s="157"/>
      <c r="B254" s="155"/>
      <c r="C254" s="155"/>
      <c r="D254" s="155"/>
      <c r="E254" s="155"/>
      <c r="F254" s="155"/>
      <c r="G254" s="155"/>
      <c r="H254" s="155"/>
      <c r="I254" s="155"/>
    </row>
    <row r="255" spans="1:9" s="156" customFormat="1" collapsed="1" x14ac:dyDescent="0.35">
      <c r="A255" s="100"/>
      <c r="B255" s="155"/>
      <c r="C255" s="155"/>
      <c r="D255" s="155"/>
      <c r="E255" s="155"/>
      <c r="F255" s="155"/>
      <c r="G255" s="155"/>
      <c r="H255" s="155"/>
      <c r="I255" s="155"/>
    </row>
    <row r="256" spans="1:9" s="156" customFormat="1" x14ac:dyDescent="0.35">
      <c r="A256" s="155"/>
      <c r="B256" s="155"/>
      <c r="C256" s="155"/>
      <c r="D256" s="155"/>
      <c r="E256" s="155"/>
      <c r="F256" s="155"/>
      <c r="G256" s="155"/>
      <c r="H256" s="155"/>
      <c r="I256" s="155"/>
    </row>
    <row r="257" spans="1:42" s="156" customFormat="1" x14ac:dyDescent="0.35">
      <c r="A257" s="155"/>
      <c r="B257" s="155"/>
      <c r="C257" s="155"/>
      <c r="D257" s="155"/>
      <c r="E257" s="155"/>
      <c r="F257" s="155"/>
      <c r="G257" s="155"/>
      <c r="H257" s="155"/>
      <c r="I257" s="155"/>
    </row>
    <row r="258" spans="1:42" x14ac:dyDescent="0.35">
      <c r="AO258" s="156"/>
      <c r="AP258" s="156"/>
    </row>
    <row r="259" spans="1:42" x14ac:dyDescent="0.35">
      <c r="AO259" s="156"/>
      <c r="AP259" s="156"/>
    </row>
    <row r="260" spans="1:42" x14ac:dyDescent="0.35">
      <c r="AO260" s="156"/>
      <c r="AP260" s="156"/>
    </row>
    <row r="261" spans="1:42" x14ac:dyDescent="0.35">
      <c r="AO261" s="156"/>
      <c r="AP261" s="156"/>
    </row>
    <row r="262" spans="1:42" x14ac:dyDescent="0.35">
      <c r="AO262" s="156"/>
      <c r="AP262" s="156"/>
    </row>
    <row r="263" spans="1:42" x14ac:dyDescent="0.35">
      <c r="AO263" s="156"/>
      <c r="AP263" s="156"/>
    </row>
  </sheetData>
  <mergeCells count="2710">
    <mergeCell ref="A2:I3"/>
    <mergeCell ref="A5:I5"/>
    <mergeCell ref="A6:I6"/>
    <mergeCell ref="A7:I7"/>
    <mergeCell ref="A22:I22"/>
    <mergeCell ref="A23:I23"/>
    <mergeCell ref="A24:I24"/>
    <mergeCell ref="A26:I26"/>
    <mergeCell ref="A27:I27"/>
    <mergeCell ref="A28:I28"/>
    <mergeCell ref="A15:I15"/>
    <mergeCell ref="A16:I16"/>
    <mergeCell ref="A18:I18"/>
    <mergeCell ref="A19:I19"/>
    <mergeCell ref="A20:I20"/>
    <mergeCell ref="A21:I21"/>
    <mergeCell ref="A8:I8"/>
    <mergeCell ref="A9:I9"/>
    <mergeCell ref="A10:I10"/>
    <mergeCell ref="A11:I11"/>
    <mergeCell ref="A13:I13"/>
    <mergeCell ref="A14:I14"/>
    <mergeCell ref="A43:I43"/>
    <mergeCell ref="A44:I44"/>
    <mergeCell ref="A46:I46"/>
    <mergeCell ref="A47:I47"/>
    <mergeCell ref="A48:I48"/>
    <mergeCell ref="A50:I50"/>
    <mergeCell ref="A36:I36"/>
    <mergeCell ref="A37:I37"/>
    <mergeCell ref="A38:I38"/>
    <mergeCell ref="A40:I40"/>
    <mergeCell ref="A41:I41"/>
    <mergeCell ref="A42:I42"/>
    <mergeCell ref="A29:I29"/>
    <mergeCell ref="A30:I30"/>
    <mergeCell ref="A32:I32"/>
    <mergeCell ref="A33:I33"/>
    <mergeCell ref="A34:I34"/>
    <mergeCell ref="A35:I35"/>
    <mergeCell ref="A64:I64"/>
    <mergeCell ref="A65:I65"/>
    <mergeCell ref="A66:I66"/>
    <mergeCell ref="A67:I67"/>
    <mergeCell ref="A68:I68"/>
    <mergeCell ref="A69:I69"/>
    <mergeCell ref="A57:I57"/>
    <mergeCell ref="A58:I58"/>
    <mergeCell ref="A59:I59"/>
    <mergeCell ref="A61:I61"/>
    <mergeCell ref="A62:I62"/>
    <mergeCell ref="A63:I63"/>
    <mergeCell ref="A51:I51"/>
    <mergeCell ref="A52:I52"/>
    <mergeCell ref="A53:I53"/>
    <mergeCell ref="A54:I54"/>
    <mergeCell ref="A55:I55"/>
    <mergeCell ref="A56:I56"/>
    <mergeCell ref="A84:I84"/>
    <mergeCell ref="A85:I85"/>
    <mergeCell ref="A86:I86"/>
    <mergeCell ref="A87:I87"/>
    <mergeCell ref="A88:I88"/>
    <mergeCell ref="A89:I89"/>
    <mergeCell ref="A77:I77"/>
    <mergeCell ref="A78:I78"/>
    <mergeCell ref="A79:I79"/>
    <mergeCell ref="A80:I80"/>
    <mergeCell ref="A81:I81"/>
    <mergeCell ref="A83:I83"/>
    <mergeCell ref="A70:I70"/>
    <mergeCell ref="A71:I71"/>
    <mergeCell ref="A72:I72"/>
    <mergeCell ref="A73:I73"/>
    <mergeCell ref="A75:I75"/>
    <mergeCell ref="A76:I76"/>
    <mergeCell ref="A104:I104"/>
    <mergeCell ref="A106:I106"/>
    <mergeCell ref="A107:I107"/>
    <mergeCell ref="A108:I108"/>
    <mergeCell ref="A109:I109"/>
    <mergeCell ref="A110:I110"/>
    <mergeCell ref="A96:I96"/>
    <mergeCell ref="A99:I99"/>
    <mergeCell ref="A100:I100"/>
    <mergeCell ref="A101:I101"/>
    <mergeCell ref="A102:I102"/>
    <mergeCell ref="A103:I103"/>
    <mergeCell ref="A90:I90"/>
    <mergeCell ref="A91:I91"/>
    <mergeCell ref="A92:I92"/>
    <mergeCell ref="A93:I93"/>
    <mergeCell ref="A94:I94"/>
    <mergeCell ref="A95:I95"/>
    <mergeCell ref="A97:I97"/>
    <mergeCell ref="A98:I98"/>
    <mergeCell ref="A126:I126"/>
    <mergeCell ref="A127:I127"/>
    <mergeCell ref="A128:I128"/>
    <mergeCell ref="A129:I129"/>
    <mergeCell ref="A130:I130"/>
    <mergeCell ref="A131:I131"/>
    <mergeCell ref="A119:I119"/>
    <mergeCell ref="A120:I120"/>
    <mergeCell ref="A121:I121"/>
    <mergeCell ref="A122:I122"/>
    <mergeCell ref="A123:I123"/>
    <mergeCell ref="A124:I124"/>
    <mergeCell ref="A111:I111"/>
    <mergeCell ref="A113:I113"/>
    <mergeCell ref="A114:I114"/>
    <mergeCell ref="A115:I115"/>
    <mergeCell ref="A116:I116"/>
    <mergeCell ref="A117:I117"/>
    <mergeCell ref="A145:I145"/>
    <mergeCell ref="A146:I146"/>
    <mergeCell ref="A147:I147"/>
    <mergeCell ref="A149:I149"/>
    <mergeCell ref="A150:I150"/>
    <mergeCell ref="A151:I151"/>
    <mergeCell ref="A139:I139"/>
    <mergeCell ref="A140:I140"/>
    <mergeCell ref="A141:I141"/>
    <mergeCell ref="A142:I142"/>
    <mergeCell ref="A143:I143"/>
    <mergeCell ref="A144:I144"/>
    <mergeCell ref="A132:I132"/>
    <mergeCell ref="A134:I134"/>
    <mergeCell ref="A135:I135"/>
    <mergeCell ref="A136:I136"/>
    <mergeCell ref="A137:I137"/>
    <mergeCell ref="A138:I138"/>
    <mergeCell ref="A175:I175"/>
    <mergeCell ref="A176:I176"/>
    <mergeCell ref="A177:I177"/>
    <mergeCell ref="A178:I178"/>
    <mergeCell ref="A165:I165"/>
    <mergeCell ref="A166:I166"/>
    <mergeCell ref="A168:I168"/>
    <mergeCell ref="A169:I169"/>
    <mergeCell ref="A170:I170"/>
    <mergeCell ref="A171:I171"/>
    <mergeCell ref="A158:I158"/>
    <mergeCell ref="A159:I159"/>
    <mergeCell ref="A160:I160"/>
    <mergeCell ref="A162:I162"/>
    <mergeCell ref="A163:I163"/>
    <mergeCell ref="A164:I164"/>
    <mergeCell ref="A152:I152"/>
    <mergeCell ref="A153:I153"/>
    <mergeCell ref="A154:I154"/>
    <mergeCell ref="A155:I155"/>
    <mergeCell ref="A156:I156"/>
    <mergeCell ref="A157:I157"/>
    <mergeCell ref="K6:L6"/>
    <mergeCell ref="K7:L7"/>
    <mergeCell ref="K8:L8"/>
    <mergeCell ref="K9:L9"/>
    <mergeCell ref="K10:L10"/>
    <mergeCell ref="K11:L11"/>
    <mergeCell ref="A199:I199"/>
    <mergeCell ref="A200:I200"/>
    <mergeCell ref="A201:I201"/>
    <mergeCell ref="A203:I203"/>
    <mergeCell ref="A204:I204"/>
    <mergeCell ref="A205:I205"/>
    <mergeCell ref="A192:I192"/>
    <mergeCell ref="A193:I193"/>
    <mergeCell ref="A194:I194"/>
    <mergeCell ref="A195:I195"/>
    <mergeCell ref="A197:I197"/>
    <mergeCell ref="A198:I198"/>
    <mergeCell ref="A186:I186"/>
    <mergeCell ref="A187:I187"/>
    <mergeCell ref="A188:I188"/>
    <mergeCell ref="A189:I189"/>
    <mergeCell ref="A190:I190"/>
    <mergeCell ref="A191:I191"/>
    <mergeCell ref="A179:I179"/>
    <mergeCell ref="A180:I180"/>
    <mergeCell ref="A182:I182"/>
    <mergeCell ref="A183:I183"/>
    <mergeCell ref="A184:I184"/>
    <mergeCell ref="A185:I185"/>
    <mergeCell ref="A172:I172"/>
    <mergeCell ref="A173:I173"/>
    <mergeCell ref="K30:L30"/>
    <mergeCell ref="K33:L33"/>
    <mergeCell ref="K34:L34"/>
    <mergeCell ref="K35:L35"/>
    <mergeCell ref="K36:L36"/>
    <mergeCell ref="K37:L37"/>
    <mergeCell ref="K22:L22"/>
    <mergeCell ref="K23:L23"/>
    <mergeCell ref="K24:L24"/>
    <mergeCell ref="K27:L27"/>
    <mergeCell ref="K28:L28"/>
    <mergeCell ref="K29:L29"/>
    <mergeCell ref="K14:L14"/>
    <mergeCell ref="K15:L15"/>
    <mergeCell ref="K16:L16"/>
    <mergeCell ref="K19:L19"/>
    <mergeCell ref="K20:L20"/>
    <mergeCell ref="K21:L21"/>
    <mergeCell ref="K56:L56"/>
    <mergeCell ref="K57:L57"/>
    <mergeCell ref="K58:L58"/>
    <mergeCell ref="K59:L59"/>
    <mergeCell ref="K62:L62"/>
    <mergeCell ref="K63:L63"/>
    <mergeCell ref="K48:L48"/>
    <mergeCell ref="K51:L51"/>
    <mergeCell ref="K52:L52"/>
    <mergeCell ref="K53:L53"/>
    <mergeCell ref="K54:L54"/>
    <mergeCell ref="K55:L55"/>
    <mergeCell ref="K38:L38"/>
    <mergeCell ref="K41:L41"/>
    <mergeCell ref="K42:L42"/>
    <mergeCell ref="K43:L43"/>
    <mergeCell ref="K44:L44"/>
    <mergeCell ref="K47:L47"/>
    <mergeCell ref="K78:L78"/>
    <mergeCell ref="K79:L79"/>
    <mergeCell ref="K80:L80"/>
    <mergeCell ref="K81:L81"/>
    <mergeCell ref="K84:L84"/>
    <mergeCell ref="K85:L85"/>
    <mergeCell ref="K70:L70"/>
    <mergeCell ref="K71:L71"/>
    <mergeCell ref="K72:L72"/>
    <mergeCell ref="K73:L73"/>
    <mergeCell ref="K76:L76"/>
    <mergeCell ref="K77:L77"/>
    <mergeCell ref="K64:L64"/>
    <mergeCell ref="K65:L65"/>
    <mergeCell ref="K66:L66"/>
    <mergeCell ref="K67:L67"/>
    <mergeCell ref="K68:L68"/>
    <mergeCell ref="K69:L69"/>
    <mergeCell ref="K100:L100"/>
    <mergeCell ref="K101:L101"/>
    <mergeCell ref="K102:L102"/>
    <mergeCell ref="K103:L103"/>
    <mergeCell ref="K104:L104"/>
    <mergeCell ref="K107:L107"/>
    <mergeCell ref="K92:L92"/>
    <mergeCell ref="K93:L93"/>
    <mergeCell ref="K94:L94"/>
    <mergeCell ref="K95:L95"/>
    <mergeCell ref="K96:L96"/>
    <mergeCell ref="K99:L99"/>
    <mergeCell ref="K86:L86"/>
    <mergeCell ref="K87:L87"/>
    <mergeCell ref="K88:L88"/>
    <mergeCell ref="K89:L89"/>
    <mergeCell ref="K90:L90"/>
    <mergeCell ref="K91:L91"/>
    <mergeCell ref="K97:L97"/>
    <mergeCell ref="K98:L98"/>
    <mergeCell ref="K124:L124"/>
    <mergeCell ref="K127:L127"/>
    <mergeCell ref="K128:L128"/>
    <mergeCell ref="K129:L129"/>
    <mergeCell ref="K130:L130"/>
    <mergeCell ref="K131:L131"/>
    <mergeCell ref="K116:L116"/>
    <mergeCell ref="K117:L117"/>
    <mergeCell ref="K120:L120"/>
    <mergeCell ref="K121:L121"/>
    <mergeCell ref="K122:L122"/>
    <mergeCell ref="K123:L123"/>
    <mergeCell ref="K108:L108"/>
    <mergeCell ref="K109:L109"/>
    <mergeCell ref="K110:L110"/>
    <mergeCell ref="K111:L111"/>
    <mergeCell ref="K114:L114"/>
    <mergeCell ref="K115:L115"/>
    <mergeCell ref="K146:L146"/>
    <mergeCell ref="K147:L147"/>
    <mergeCell ref="K150:L150"/>
    <mergeCell ref="K151:L151"/>
    <mergeCell ref="K152:L152"/>
    <mergeCell ref="K153:L153"/>
    <mergeCell ref="K140:L140"/>
    <mergeCell ref="K141:L141"/>
    <mergeCell ref="K142:L142"/>
    <mergeCell ref="K143:L143"/>
    <mergeCell ref="K144:L144"/>
    <mergeCell ref="K145:L145"/>
    <mergeCell ref="K132:L132"/>
    <mergeCell ref="K135:L135"/>
    <mergeCell ref="K136:L136"/>
    <mergeCell ref="K137:L137"/>
    <mergeCell ref="K138:L138"/>
    <mergeCell ref="K139:L139"/>
    <mergeCell ref="K170:L170"/>
    <mergeCell ref="K171:L171"/>
    <mergeCell ref="K172:L172"/>
    <mergeCell ref="K173:L173"/>
    <mergeCell ref="K176:L176"/>
    <mergeCell ref="K177:L177"/>
    <mergeCell ref="K160:L160"/>
    <mergeCell ref="K163:L163"/>
    <mergeCell ref="K164:L164"/>
    <mergeCell ref="K165:L165"/>
    <mergeCell ref="K166:L166"/>
    <mergeCell ref="K169:L169"/>
    <mergeCell ref="K154:L154"/>
    <mergeCell ref="K155:L155"/>
    <mergeCell ref="K156:L156"/>
    <mergeCell ref="K157:L157"/>
    <mergeCell ref="K158:L158"/>
    <mergeCell ref="K159:L159"/>
    <mergeCell ref="M9:N9"/>
    <mergeCell ref="O9:P9"/>
    <mergeCell ref="Q8:R8"/>
    <mergeCell ref="M7:N7"/>
    <mergeCell ref="O7:P7"/>
    <mergeCell ref="Q9:R9"/>
    <mergeCell ref="M8:N8"/>
    <mergeCell ref="O8:P8"/>
    <mergeCell ref="Q10:R10"/>
    <mergeCell ref="O6:P6"/>
    <mergeCell ref="K200:L200"/>
    <mergeCell ref="K201:L201"/>
    <mergeCell ref="K204:L204"/>
    <mergeCell ref="K205:L205"/>
    <mergeCell ref="K192:L192"/>
    <mergeCell ref="K193:L193"/>
    <mergeCell ref="K194:L194"/>
    <mergeCell ref="K195:L195"/>
    <mergeCell ref="K198:L198"/>
    <mergeCell ref="K199:L199"/>
    <mergeCell ref="K186:L186"/>
    <mergeCell ref="K187:L187"/>
    <mergeCell ref="K188:L188"/>
    <mergeCell ref="K189:L189"/>
    <mergeCell ref="K190:L190"/>
    <mergeCell ref="K191:L191"/>
    <mergeCell ref="K178:L178"/>
    <mergeCell ref="K179:L179"/>
    <mergeCell ref="K180:L180"/>
    <mergeCell ref="K183:L183"/>
    <mergeCell ref="K184:L184"/>
    <mergeCell ref="K185:L185"/>
    <mergeCell ref="M21:N21"/>
    <mergeCell ref="O21:P21"/>
    <mergeCell ref="M22:N22"/>
    <mergeCell ref="O22:P22"/>
    <mergeCell ref="M19:N19"/>
    <mergeCell ref="O19:P19"/>
    <mergeCell ref="M20:N20"/>
    <mergeCell ref="O20:P20"/>
    <mergeCell ref="Q16:R16"/>
    <mergeCell ref="M15:N15"/>
    <mergeCell ref="O15:P15"/>
    <mergeCell ref="M16:N16"/>
    <mergeCell ref="O16:P16"/>
    <mergeCell ref="M14:N14"/>
    <mergeCell ref="O14:P14"/>
    <mergeCell ref="Q11:R11"/>
    <mergeCell ref="M10:N10"/>
    <mergeCell ref="O10:P10"/>
    <mergeCell ref="M11:N11"/>
    <mergeCell ref="O11:P11"/>
    <mergeCell ref="M35:N35"/>
    <mergeCell ref="O35:P35"/>
    <mergeCell ref="M36:N36"/>
    <mergeCell ref="O36:P36"/>
    <mergeCell ref="M33:N33"/>
    <mergeCell ref="O33:P33"/>
    <mergeCell ref="M34:N34"/>
    <mergeCell ref="O34:P34"/>
    <mergeCell ref="M29:N29"/>
    <mergeCell ref="O29:P29"/>
    <mergeCell ref="M30:N30"/>
    <mergeCell ref="O30:P30"/>
    <mergeCell ref="M27:N27"/>
    <mergeCell ref="O27:P27"/>
    <mergeCell ref="M28:N28"/>
    <mergeCell ref="O28:P28"/>
    <mergeCell ref="M23:N23"/>
    <mergeCell ref="O23:P23"/>
    <mergeCell ref="M24:N24"/>
    <mergeCell ref="O24:P24"/>
    <mergeCell ref="M51:N51"/>
    <mergeCell ref="O51:P51"/>
    <mergeCell ref="M52:N52"/>
    <mergeCell ref="O52:P52"/>
    <mergeCell ref="M47:N47"/>
    <mergeCell ref="O47:P47"/>
    <mergeCell ref="M48:N48"/>
    <mergeCell ref="O48:P48"/>
    <mergeCell ref="M43:N43"/>
    <mergeCell ref="O43:P43"/>
    <mergeCell ref="M44:N44"/>
    <mergeCell ref="O44:P44"/>
    <mergeCell ref="M41:N41"/>
    <mergeCell ref="O41:P41"/>
    <mergeCell ref="M42:N42"/>
    <mergeCell ref="O42:P42"/>
    <mergeCell ref="M37:N37"/>
    <mergeCell ref="O37:P37"/>
    <mergeCell ref="M38:N38"/>
    <mergeCell ref="O38:P38"/>
    <mergeCell ref="M63:N63"/>
    <mergeCell ref="O63:P63"/>
    <mergeCell ref="M64:N64"/>
    <mergeCell ref="O64:P64"/>
    <mergeCell ref="M59:N59"/>
    <mergeCell ref="O59:P59"/>
    <mergeCell ref="M62:N62"/>
    <mergeCell ref="O62:P62"/>
    <mergeCell ref="M57:N57"/>
    <mergeCell ref="O57:P57"/>
    <mergeCell ref="M58:N58"/>
    <mergeCell ref="O58:P58"/>
    <mergeCell ref="M55:N55"/>
    <mergeCell ref="O55:P55"/>
    <mergeCell ref="M56:N56"/>
    <mergeCell ref="O56:P56"/>
    <mergeCell ref="M53:N53"/>
    <mergeCell ref="O53:P53"/>
    <mergeCell ref="M54:N54"/>
    <mergeCell ref="O54:P54"/>
    <mergeCell ref="M73:N73"/>
    <mergeCell ref="O73:P73"/>
    <mergeCell ref="M76:N76"/>
    <mergeCell ref="O76:P76"/>
    <mergeCell ref="M71:N71"/>
    <mergeCell ref="O71:P71"/>
    <mergeCell ref="M72:N72"/>
    <mergeCell ref="O72:P72"/>
    <mergeCell ref="M69:N69"/>
    <mergeCell ref="O69:P69"/>
    <mergeCell ref="M70:N70"/>
    <mergeCell ref="O70:P70"/>
    <mergeCell ref="M67:N67"/>
    <mergeCell ref="O67:P67"/>
    <mergeCell ref="M68:N68"/>
    <mergeCell ref="O68:P68"/>
    <mergeCell ref="M65:N65"/>
    <mergeCell ref="O65:P65"/>
    <mergeCell ref="M66:N66"/>
    <mergeCell ref="O66:P66"/>
    <mergeCell ref="M87:N87"/>
    <mergeCell ref="O87:P87"/>
    <mergeCell ref="M88:N88"/>
    <mergeCell ref="O88:P88"/>
    <mergeCell ref="M85:N85"/>
    <mergeCell ref="O85:P85"/>
    <mergeCell ref="M86:N86"/>
    <mergeCell ref="O86:P86"/>
    <mergeCell ref="M81:N81"/>
    <mergeCell ref="O81:P81"/>
    <mergeCell ref="M84:N84"/>
    <mergeCell ref="O84:P84"/>
    <mergeCell ref="M79:N79"/>
    <mergeCell ref="O79:P79"/>
    <mergeCell ref="M80:N80"/>
    <mergeCell ref="O80:P80"/>
    <mergeCell ref="M77:N77"/>
    <mergeCell ref="O77:P77"/>
    <mergeCell ref="M78:N78"/>
    <mergeCell ref="O78:P78"/>
    <mergeCell ref="M99:N99"/>
    <mergeCell ref="O99:P99"/>
    <mergeCell ref="M100:N100"/>
    <mergeCell ref="O100:P100"/>
    <mergeCell ref="M95:N95"/>
    <mergeCell ref="O95:P95"/>
    <mergeCell ref="M96:N96"/>
    <mergeCell ref="O96:P96"/>
    <mergeCell ref="M93:N93"/>
    <mergeCell ref="O93:P93"/>
    <mergeCell ref="M94:N94"/>
    <mergeCell ref="O94:P94"/>
    <mergeCell ref="M91:N91"/>
    <mergeCell ref="O91:P91"/>
    <mergeCell ref="M92:N92"/>
    <mergeCell ref="O92:P92"/>
    <mergeCell ref="M89:N89"/>
    <mergeCell ref="O89:P89"/>
    <mergeCell ref="M90:N90"/>
    <mergeCell ref="O90:P90"/>
    <mergeCell ref="M97:N97"/>
    <mergeCell ref="O97:P97"/>
    <mergeCell ref="M98:N98"/>
    <mergeCell ref="O98:P98"/>
    <mergeCell ref="M111:N111"/>
    <mergeCell ref="O111:P111"/>
    <mergeCell ref="M114:N114"/>
    <mergeCell ref="O114:P114"/>
    <mergeCell ref="M109:N109"/>
    <mergeCell ref="O109:P109"/>
    <mergeCell ref="M110:N110"/>
    <mergeCell ref="O110:P110"/>
    <mergeCell ref="M107:N107"/>
    <mergeCell ref="O107:P107"/>
    <mergeCell ref="M108:N108"/>
    <mergeCell ref="O108:P108"/>
    <mergeCell ref="M103:N103"/>
    <mergeCell ref="O103:P103"/>
    <mergeCell ref="M104:N104"/>
    <mergeCell ref="O104:P104"/>
    <mergeCell ref="M101:N101"/>
    <mergeCell ref="O101:P101"/>
    <mergeCell ref="M102:N102"/>
    <mergeCell ref="O102:P102"/>
    <mergeCell ref="M127:N127"/>
    <mergeCell ref="O127:P127"/>
    <mergeCell ref="M128:N128"/>
    <mergeCell ref="O128:P128"/>
    <mergeCell ref="M123:N123"/>
    <mergeCell ref="O123:P123"/>
    <mergeCell ref="M124:N124"/>
    <mergeCell ref="O124:P124"/>
    <mergeCell ref="M121:N121"/>
    <mergeCell ref="O121:P121"/>
    <mergeCell ref="M122:N122"/>
    <mergeCell ref="O122:P122"/>
    <mergeCell ref="M117:N117"/>
    <mergeCell ref="O117:P117"/>
    <mergeCell ref="M120:N120"/>
    <mergeCell ref="O120:P120"/>
    <mergeCell ref="M115:N115"/>
    <mergeCell ref="O115:P115"/>
    <mergeCell ref="M116:N116"/>
    <mergeCell ref="O116:P116"/>
    <mergeCell ref="M139:N139"/>
    <mergeCell ref="O139:P139"/>
    <mergeCell ref="M140:N140"/>
    <mergeCell ref="O140:P140"/>
    <mergeCell ref="M137:N137"/>
    <mergeCell ref="O137:P137"/>
    <mergeCell ref="M138:N138"/>
    <mergeCell ref="O138:P138"/>
    <mergeCell ref="M135:N135"/>
    <mergeCell ref="O135:P135"/>
    <mergeCell ref="M136:N136"/>
    <mergeCell ref="O136:P136"/>
    <mergeCell ref="M131:N131"/>
    <mergeCell ref="O131:P131"/>
    <mergeCell ref="M132:N132"/>
    <mergeCell ref="O132:P132"/>
    <mergeCell ref="M129:N129"/>
    <mergeCell ref="O129:P129"/>
    <mergeCell ref="M130:N130"/>
    <mergeCell ref="O130:P130"/>
    <mergeCell ref="M151:N151"/>
    <mergeCell ref="O151:P151"/>
    <mergeCell ref="M152:N152"/>
    <mergeCell ref="O152:P152"/>
    <mergeCell ref="M147:N147"/>
    <mergeCell ref="O147:P147"/>
    <mergeCell ref="M150:N150"/>
    <mergeCell ref="O150:P150"/>
    <mergeCell ref="M145:N145"/>
    <mergeCell ref="O145:P145"/>
    <mergeCell ref="M146:N146"/>
    <mergeCell ref="O146:P146"/>
    <mergeCell ref="M143:N143"/>
    <mergeCell ref="O143:P143"/>
    <mergeCell ref="M144:N144"/>
    <mergeCell ref="O144:P144"/>
    <mergeCell ref="M141:N141"/>
    <mergeCell ref="O141:P141"/>
    <mergeCell ref="M142:N142"/>
    <mergeCell ref="O142:P142"/>
    <mergeCell ref="M163:N163"/>
    <mergeCell ref="O163:P163"/>
    <mergeCell ref="M164:N164"/>
    <mergeCell ref="O164:P164"/>
    <mergeCell ref="M159:N159"/>
    <mergeCell ref="O159:P159"/>
    <mergeCell ref="M160:N160"/>
    <mergeCell ref="O160:P160"/>
    <mergeCell ref="M157:N157"/>
    <mergeCell ref="O157:P157"/>
    <mergeCell ref="M158:N158"/>
    <mergeCell ref="O158:P158"/>
    <mergeCell ref="M155:N155"/>
    <mergeCell ref="O155:P155"/>
    <mergeCell ref="M156:N156"/>
    <mergeCell ref="O156:P156"/>
    <mergeCell ref="M153:N153"/>
    <mergeCell ref="O153:P153"/>
    <mergeCell ref="M154:N154"/>
    <mergeCell ref="O154:P154"/>
    <mergeCell ref="M177:N177"/>
    <mergeCell ref="O177:P177"/>
    <mergeCell ref="M178:N178"/>
    <mergeCell ref="O178:P178"/>
    <mergeCell ref="M173:N173"/>
    <mergeCell ref="O173:P173"/>
    <mergeCell ref="M176:N176"/>
    <mergeCell ref="O176:P176"/>
    <mergeCell ref="M171:N171"/>
    <mergeCell ref="O171:P171"/>
    <mergeCell ref="M172:N172"/>
    <mergeCell ref="O172:P172"/>
    <mergeCell ref="M169:N169"/>
    <mergeCell ref="O169:P169"/>
    <mergeCell ref="M170:N170"/>
    <mergeCell ref="O170:P170"/>
    <mergeCell ref="M165:N165"/>
    <mergeCell ref="O165:P165"/>
    <mergeCell ref="M166:N166"/>
    <mergeCell ref="O166:P166"/>
    <mergeCell ref="M189:N189"/>
    <mergeCell ref="O189:P189"/>
    <mergeCell ref="M190:N190"/>
    <mergeCell ref="O190:P190"/>
    <mergeCell ref="M187:N187"/>
    <mergeCell ref="O187:P187"/>
    <mergeCell ref="M188:N188"/>
    <mergeCell ref="O188:P188"/>
    <mergeCell ref="M185:N185"/>
    <mergeCell ref="O185:P185"/>
    <mergeCell ref="M186:N186"/>
    <mergeCell ref="O186:P186"/>
    <mergeCell ref="M183:N183"/>
    <mergeCell ref="O183:P183"/>
    <mergeCell ref="M184:N184"/>
    <mergeCell ref="O184:P184"/>
    <mergeCell ref="M179:N179"/>
    <mergeCell ref="O179:P179"/>
    <mergeCell ref="M180:N180"/>
    <mergeCell ref="O180:P180"/>
    <mergeCell ref="K4:P4"/>
    <mergeCell ref="Q2:T3"/>
    <mergeCell ref="Q1:R1"/>
    <mergeCell ref="S1:T1"/>
    <mergeCell ref="U1:V1"/>
    <mergeCell ref="M205:N205"/>
    <mergeCell ref="O205:P205"/>
    <mergeCell ref="K2:P3"/>
    <mergeCell ref="K1:L1"/>
    <mergeCell ref="M1:N1"/>
    <mergeCell ref="O1:P1"/>
    <mergeCell ref="M6:N6"/>
    <mergeCell ref="M201:N201"/>
    <mergeCell ref="O201:P201"/>
    <mergeCell ref="M204:N204"/>
    <mergeCell ref="O204:P204"/>
    <mergeCell ref="M199:N199"/>
    <mergeCell ref="O199:P199"/>
    <mergeCell ref="M200:N200"/>
    <mergeCell ref="O200:P200"/>
    <mergeCell ref="M195:N195"/>
    <mergeCell ref="O195:P195"/>
    <mergeCell ref="M198:N198"/>
    <mergeCell ref="O198:P198"/>
    <mergeCell ref="M193:N193"/>
    <mergeCell ref="O193:P193"/>
    <mergeCell ref="M194:N194"/>
    <mergeCell ref="O194:P194"/>
    <mergeCell ref="M191:N191"/>
    <mergeCell ref="O191:P191"/>
    <mergeCell ref="M192:N192"/>
    <mergeCell ref="O192:P192"/>
    <mergeCell ref="Q27:R27"/>
    <mergeCell ref="Q28:R28"/>
    <mergeCell ref="Q29:R29"/>
    <mergeCell ref="Q30:R30"/>
    <mergeCell ref="Q33:R33"/>
    <mergeCell ref="Q34:R34"/>
    <mergeCell ref="Q19:R19"/>
    <mergeCell ref="Q20:R20"/>
    <mergeCell ref="Q21:R21"/>
    <mergeCell ref="Q22:R22"/>
    <mergeCell ref="Q23:R23"/>
    <mergeCell ref="Q24:R24"/>
    <mergeCell ref="W1:X1"/>
    <mergeCell ref="U2:X3"/>
    <mergeCell ref="Q6:R6"/>
    <mergeCell ref="Q7:R7"/>
    <mergeCell ref="Q14:R14"/>
    <mergeCell ref="Q15:R15"/>
    <mergeCell ref="U19:V19"/>
    <mergeCell ref="U20:V20"/>
    <mergeCell ref="U21:V21"/>
    <mergeCell ref="U22:V22"/>
    <mergeCell ref="U23:V23"/>
    <mergeCell ref="U24:V24"/>
    <mergeCell ref="W27:X27"/>
    <mergeCell ref="W28:X28"/>
    <mergeCell ref="W29:X29"/>
    <mergeCell ref="W30:X30"/>
    <mergeCell ref="W33:X33"/>
    <mergeCell ref="W34:X34"/>
    <mergeCell ref="W19:X19"/>
    <mergeCell ref="W20:X20"/>
    <mergeCell ref="Q53:R53"/>
    <mergeCell ref="Q54:R54"/>
    <mergeCell ref="Q55:R55"/>
    <mergeCell ref="Q56:R56"/>
    <mergeCell ref="Q57:R57"/>
    <mergeCell ref="Q58:R58"/>
    <mergeCell ref="Q43:R43"/>
    <mergeCell ref="Q44:R44"/>
    <mergeCell ref="Q47:R47"/>
    <mergeCell ref="Q48:R48"/>
    <mergeCell ref="Q51:R51"/>
    <mergeCell ref="Q52:R52"/>
    <mergeCell ref="Q35:R35"/>
    <mergeCell ref="Q36:R36"/>
    <mergeCell ref="Q37:R37"/>
    <mergeCell ref="Q38:R38"/>
    <mergeCell ref="Q41:R41"/>
    <mergeCell ref="Q42:R42"/>
    <mergeCell ref="Q73:R73"/>
    <mergeCell ref="Q76:R76"/>
    <mergeCell ref="Q77:R77"/>
    <mergeCell ref="Q78:R78"/>
    <mergeCell ref="Q79:R79"/>
    <mergeCell ref="Q80:R80"/>
    <mergeCell ref="Q67:R67"/>
    <mergeCell ref="Q68:R68"/>
    <mergeCell ref="Q69:R69"/>
    <mergeCell ref="Q70:R70"/>
    <mergeCell ref="Q71:R71"/>
    <mergeCell ref="Q72:R72"/>
    <mergeCell ref="Q59:R59"/>
    <mergeCell ref="Q62:R62"/>
    <mergeCell ref="Q63:R63"/>
    <mergeCell ref="Q64:R64"/>
    <mergeCell ref="Q65:R65"/>
    <mergeCell ref="Q66:R66"/>
    <mergeCell ref="Q95:R95"/>
    <mergeCell ref="Q96:R96"/>
    <mergeCell ref="Q99:R99"/>
    <mergeCell ref="Q100:R100"/>
    <mergeCell ref="Q101:R101"/>
    <mergeCell ref="Q102:R102"/>
    <mergeCell ref="Q89:R89"/>
    <mergeCell ref="Q90:R90"/>
    <mergeCell ref="Q91:R91"/>
    <mergeCell ref="Q92:R92"/>
    <mergeCell ref="Q93:R93"/>
    <mergeCell ref="Q94:R94"/>
    <mergeCell ref="Q81:R81"/>
    <mergeCell ref="Q84:R84"/>
    <mergeCell ref="Q85:R85"/>
    <mergeCell ref="Q86:R86"/>
    <mergeCell ref="Q87:R87"/>
    <mergeCell ref="Q88:R88"/>
    <mergeCell ref="Q97:R97"/>
    <mergeCell ref="Q98:R98"/>
    <mergeCell ref="Q121:R121"/>
    <mergeCell ref="Q122:R122"/>
    <mergeCell ref="Q123:R123"/>
    <mergeCell ref="Q124:R124"/>
    <mergeCell ref="Q127:R127"/>
    <mergeCell ref="Q128:R128"/>
    <mergeCell ref="Q111:R111"/>
    <mergeCell ref="Q114:R114"/>
    <mergeCell ref="Q115:R115"/>
    <mergeCell ref="Q116:R116"/>
    <mergeCell ref="Q117:R117"/>
    <mergeCell ref="Q120:R120"/>
    <mergeCell ref="Q103:R103"/>
    <mergeCell ref="Q104:R104"/>
    <mergeCell ref="Q107:R107"/>
    <mergeCell ref="Q108:R108"/>
    <mergeCell ref="Q109:R109"/>
    <mergeCell ref="Q110:R110"/>
    <mergeCell ref="Q143:R143"/>
    <mergeCell ref="Q144:R144"/>
    <mergeCell ref="Q145:R145"/>
    <mergeCell ref="Q146:R146"/>
    <mergeCell ref="Q147:R147"/>
    <mergeCell ref="Q150:R150"/>
    <mergeCell ref="Q137:R137"/>
    <mergeCell ref="Q138:R138"/>
    <mergeCell ref="Q139:R139"/>
    <mergeCell ref="Q140:R140"/>
    <mergeCell ref="Q141:R141"/>
    <mergeCell ref="Q142:R142"/>
    <mergeCell ref="Q129:R129"/>
    <mergeCell ref="Q130:R130"/>
    <mergeCell ref="Q131:R131"/>
    <mergeCell ref="Q132:R132"/>
    <mergeCell ref="Q135:R135"/>
    <mergeCell ref="Q136:R136"/>
    <mergeCell ref="Q179:R179"/>
    <mergeCell ref="Q180:R180"/>
    <mergeCell ref="Q165:R165"/>
    <mergeCell ref="Q166:R166"/>
    <mergeCell ref="Q169:R169"/>
    <mergeCell ref="Q170:R170"/>
    <mergeCell ref="Q171:R171"/>
    <mergeCell ref="Q172:R172"/>
    <mergeCell ref="Q157:R157"/>
    <mergeCell ref="Q158:R158"/>
    <mergeCell ref="Q159:R159"/>
    <mergeCell ref="Q160:R160"/>
    <mergeCell ref="Q163:R163"/>
    <mergeCell ref="Q164:R164"/>
    <mergeCell ref="Q151:R151"/>
    <mergeCell ref="Q152:R152"/>
    <mergeCell ref="Q153:R153"/>
    <mergeCell ref="Q154:R154"/>
    <mergeCell ref="Q155:R155"/>
    <mergeCell ref="Q156:R156"/>
    <mergeCell ref="Q205:R205"/>
    <mergeCell ref="S6:T6"/>
    <mergeCell ref="S7:T7"/>
    <mergeCell ref="S8:T8"/>
    <mergeCell ref="S9:T9"/>
    <mergeCell ref="S10:T10"/>
    <mergeCell ref="S11:T11"/>
    <mergeCell ref="S14:T14"/>
    <mergeCell ref="S15:T15"/>
    <mergeCell ref="S16:T16"/>
    <mergeCell ref="Q195:R195"/>
    <mergeCell ref="Q198:R198"/>
    <mergeCell ref="Q199:R199"/>
    <mergeCell ref="Q200:R200"/>
    <mergeCell ref="Q201:R201"/>
    <mergeCell ref="Q204:R204"/>
    <mergeCell ref="Q189:R189"/>
    <mergeCell ref="Q190:R190"/>
    <mergeCell ref="Q191:R191"/>
    <mergeCell ref="Q192:R192"/>
    <mergeCell ref="Q193:R193"/>
    <mergeCell ref="Q194:R194"/>
    <mergeCell ref="Q183:R183"/>
    <mergeCell ref="Q184:R184"/>
    <mergeCell ref="Q185:R185"/>
    <mergeCell ref="Q186:R186"/>
    <mergeCell ref="Q187:R187"/>
    <mergeCell ref="Q188:R188"/>
    <mergeCell ref="Q173:R173"/>
    <mergeCell ref="Q176:R176"/>
    <mergeCell ref="Q177:R177"/>
    <mergeCell ref="Q178:R178"/>
    <mergeCell ref="S35:T35"/>
    <mergeCell ref="S36:T36"/>
    <mergeCell ref="S37:T37"/>
    <mergeCell ref="S38:T38"/>
    <mergeCell ref="S41:T41"/>
    <mergeCell ref="S42:T42"/>
    <mergeCell ref="S27:T27"/>
    <mergeCell ref="S28:T28"/>
    <mergeCell ref="S29:T29"/>
    <mergeCell ref="S30:T30"/>
    <mergeCell ref="S33:T33"/>
    <mergeCell ref="S34:T34"/>
    <mergeCell ref="S19:T19"/>
    <mergeCell ref="S20:T20"/>
    <mergeCell ref="S21:T21"/>
    <mergeCell ref="S22:T22"/>
    <mergeCell ref="S23:T23"/>
    <mergeCell ref="S24:T24"/>
    <mergeCell ref="S59:T59"/>
    <mergeCell ref="S62:T62"/>
    <mergeCell ref="S63:T63"/>
    <mergeCell ref="S64:T64"/>
    <mergeCell ref="S65:T65"/>
    <mergeCell ref="S66:T66"/>
    <mergeCell ref="S53:T53"/>
    <mergeCell ref="S54:T54"/>
    <mergeCell ref="S55:T55"/>
    <mergeCell ref="S56:T56"/>
    <mergeCell ref="S57:T57"/>
    <mergeCell ref="S58:T58"/>
    <mergeCell ref="S43:T43"/>
    <mergeCell ref="S44:T44"/>
    <mergeCell ref="S47:T47"/>
    <mergeCell ref="S48:T48"/>
    <mergeCell ref="S51:T51"/>
    <mergeCell ref="S52:T52"/>
    <mergeCell ref="S81:T81"/>
    <mergeCell ref="S84:T84"/>
    <mergeCell ref="S85:T85"/>
    <mergeCell ref="S86:T86"/>
    <mergeCell ref="S87:T87"/>
    <mergeCell ref="S88:T88"/>
    <mergeCell ref="S73:T73"/>
    <mergeCell ref="S76:T76"/>
    <mergeCell ref="S77:T77"/>
    <mergeCell ref="S78:T78"/>
    <mergeCell ref="S79:T79"/>
    <mergeCell ref="S80:T80"/>
    <mergeCell ref="S67:T67"/>
    <mergeCell ref="S68:T68"/>
    <mergeCell ref="S69:T69"/>
    <mergeCell ref="S70:T70"/>
    <mergeCell ref="S71:T71"/>
    <mergeCell ref="S72:T72"/>
    <mergeCell ref="S103:T103"/>
    <mergeCell ref="S104:T104"/>
    <mergeCell ref="S107:T107"/>
    <mergeCell ref="S108:T108"/>
    <mergeCell ref="S109:T109"/>
    <mergeCell ref="S110:T110"/>
    <mergeCell ref="S95:T95"/>
    <mergeCell ref="S96:T96"/>
    <mergeCell ref="S99:T99"/>
    <mergeCell ref="S100:T100"/>
    <mergeCell ref="S101:T101"/>
    <mergeCell ref="S102:T102"/>
    <mergeCell ref="S89:T89"/>
    <mergeCell ref="S90:T90"/>
    <mergeCell ref="S91:T91"/>
    <mergeCell ref="S92:T92"/>
    <mergeCell ref="S93:T93"/>
    <mergeCell ref="S94:T94"/>
    <mergeCell ref="S97:T97"/>
    <mergeCell ref="S98:T98"/>
    <mergeCell ref="S129:T129"/>
    <mergeCell ref="S130:T130"/>
    <mergeCell ref="S131:T131"/>
    <mergeCell ref="S132:T132"/>
    <mergeCell ref="S135:T135"/>
    <mergeCell ref="S136:T136"/>
    <mergeCell ref="S121:T121"/>
    <mergeCell ref="S122:T122"/>
    <mergeCell ref="S123:T123"/>
    <mergeCell ref="S124:T124"/>
    <mergeCell ref="S127:T127"/>
    <mergeCell ref="S128:T128"/>
    <mergeCell ref="S111:T111"/>
    <mergeCell ref="S114:T114"/>
    <mergeCell ref="S115:T115"/>
    <mergeCell ref="S116:T116"/>
    <mergeCell ref="S117:T117"/>
    <mergeCell ref="S120:T120"/>
    <mergeCell ref="S151:T151"/>
    <mergeCell ref="S152:T152"/>
    <mergeCell ref="S153:T153"/>
    <mergeCell ref="S154:T154"/>
    <mergeCell ref="S155:T155"/>
    <mergeCell ref="S156:T156"/>
    <mergeCell ref="S143:T143"/>
    <mergeCell ref="S144:T144"/>
    <mergeCell ref="S145:T145"/>
    <mergeCell ref="S146:T146"/>
    <mergeCell ref="S147:T147"/>
    <mergeCell ref="S150:T150"/>
    <mergeCell ref="S137:T137"/>
    <mergeCell ref="S138:T138"/>
    <mergeCell ref="S139:T139"/>
    <mergeCell ref="S140:T140"/>
    <mergeCell ref="S141:T141"/>
    <mergeCell ref="S142:T142"/>
    <mergeCell ref="S187:T187"/>
    <mergeCell ref="S188:T188"/>
    <mergeCell ref="S173:T173"/>
    <mergeCell ref="S176:T176"/>
    <mergeCell ref="S177:T177"/>
    <mergeCell ref="S178:T178"/>
    <mergeCell ref="S179:T179"/>
    <mergeCell ref="S180:T180"/>
    <mergeCell ref="S165:T165"/>
    <mergeCell ref="S166:T166"/>
    <mergeCell ref="S169:T169"/>
    <mergeCell ref="S170:T170"/>
    <mergeCell ref="S171:T171"/>
    <mergeCell ref="S172:T172"/>
    <mergeCell ref="S157:T157"/>
    <mergeCell ref="S158:T158"/>
    <mergeCell ref="S159:T159"/>
    <mergeCell ref="S160:T160"/>
    <mergeCell ref="S163:T163"/>
    <mergeCell ref="S164:T164"/>
    <mergeCell ref="S205:T205"/>
    <mergeCell ref="U6:V6"/>
    <mergeCell ref="U7:V7"/>
    <mergeCell ref="U8:V8"/>
    <mergeCell ref="U9:V9"/>
    <mergeCell ref="U10:V10"/>
    <mergeCell ref="U11:V11"/>
    <mergeCell ref="U14:V14"/>
    <mergeCell ref="U15:V15"/>
    <mergeCell ref="U16:V16"/>
    <mergeCell ref="S195:T195"/>
    <mergeCell ref="S198:T198"/>
    <mergeCell ref="S199:T199"/>
    <mergeCell ref="S200:T200"/>
    <mergeCell ref="S201:T201"/>
    <mergeCell ref="S204:T204"/>
    <mergeCell ref="S189:T189"/>
    <mergeCell ref="S190:T190"/>
    <mergeCell ref="S191:T191"/>
    <mergeCell ref="S192:T192"/>
    <mergeCell ref="S193:T193"/>
    <mergeCell ref="S194:T194"/>
    <mergeCell ref="S183:T183"/>
    <mergeCell ref="S184:T184"/>
    <mergeCell ref="S185:T185"/>
    <mergeCell ref="S186:T186"/>
    <mergeCell ref="U43:V43"/>
    <mergeCell ref="U44:V44"/>
    <mergeCell ref="U47:V47"/>
    <mergeCell ref="U48:V48"/>
    <mergeCell ref="U51:V51"/>
    <mergeCell ref="U52:V52"/>
    <mergeCell ref="U35:V35"/>
    <mergeCell ref="U36:V36"/>
    <mergeCell ref="U37:V37"/>
    <mergeCell ref="U38:V38"/>
    <mergeCell ref="U41:V41"/>
    <mergeCell ref="U42:V42"/>
    <mergeCell ref="U27:V27"/>
    <mergeCell ref="U28:V28"/>
    <mergeCell ref="U29:V29"/>
    <mergeCell ref="U30:V30"/>
    <mergeCell ref="U33:V33"/>
    <mergeCell ref="U34:V34"/>
    <mergeCell ref="U67:V67"/>
    <mergeCell ref="U68:V68"/>
    <mergeCell ref="U69:V69"/>
    <mergeCell ref="U70:V70"/>
    <mergeCell ref="U71:V71"/>
    <mergeCell ref="U72:V72"/>
    <mergeCell ref="U59:V59"/>
    <mergeCell ref="U62:V62"/>
    <mergeCell ref="U63:V63"/>
    <mergeCell ref="U64:V64"/>
    <mergeCell ref="U65:V65"/>
    <mergeCell ref="U66:V66"/>
    <mergeCell ref="U53:V53"/>
    <mergeCell ref="U54:V54"/>
    <mergeCell ref="U55:V55"/>
    <mergeCell ref="U56:V56"/>
    <mergeCell ref="U57:V57"/>
    <mergeCell ref="U58:V58"/>
    <mergeCell ref="U89:V89"/>
    <mergeCell ref="U90:V90"/>
    <mergeCell ref="U91:V91"/>
    <mergeCell ref="U92:V92"/>
    <mergeCell ref="U93:V93"/>
    <mergeCell ref="U94:V94"/>
    <mergeCell ref="U81:V81"/>
    <mergeCell ref="U84:V84"/>
    <mergeCell ref="U85:V85"/>
    <mergeCell ref="U86:V86"/>
    <mergeCell ref="U87:V87"/>
    <mergeCell ref="U88:V88"/>
    <mergeCell ref="U73:V73"/>
    <mergeCell ref="U76:V76"/>
    <mergeCell ref="U77:V77"/>
    <mergeCell ref="U78:V78"/>
    <mergeCell ref="U79:V79"/>
    <mergeCell ref="U80:V80"/>
    <mergeCell ref="U111:V111"/>
    <mergeCell ref="U114:V114"/>
    <mergeCell ref="U115:V115"/>
    <mergeCell ref="U97:V97"/>
    <mergeCell ref="U98:V98"/>
    <mergeCell ref="U116:V116"/>
    <mergeCell ref="U117:V117"/>
    <mergeCell ref="U120:V120"/>
    <mergeCell ref="U103:V103"/>
    <mergeCell ref="U104:V104"/>
    <mergeCell ref="U107:V107"/>
    <mergeCell ref="U108:V108"/>
    <mergeCell ref="U109:V109"/>
    <mergeCell ref="U110:V110"/>
    <mergeCell ref="U95:V95"/>
    <mergeCell ref="U96:V96"/>
    <mergeCell ref="U99:V99"/>
    <mergeCell ref="U100:V100"/>
    <mergeCell ref="U101:V101"/>
    <mergeCell ref="U102:V102"/>
    <mergeCell ref="U137:V137"/>
    <mergeCell ref="U138:V138"/>
    <mergeCell ref="U139:V139"/>
    <mergeCell ref="U140:V140"/>
    <mergeCell ref="U141:V141"/>
    <mergeCell ref="U142:V142"/>
    <mergeCell ref="U129:V129"/>
    <mergeCell ref="U130:V130"/>
    <mergeCell ref="U131:V131"/>
    <mergeCell ref="U132:V132"/>
    <mergeCell ref="U135:V135"/>
    <mergeCell ref="U136:V136"/>
    <mergeCell ref="U121:V121"/>
    <mergeCell ref="U122:V122"/>
    <mergeCell ref="U123:V123"/>
    <mergeCell ref="U124:V124"/>
    <mergeCell ref="U127:V127"/>
    <mergeCell ref="U128:V128"/>
    <mergeCell ref="U157:V157"/>
    <mergeCell ref="U158:V158"/>
    <mergeCell ref="U159:V159"/>
    <mergeCell ref="U160:V160"/>
    <mergeCell ref="U163:V163"/>
    <mergeCell ref="U164:V164"/>
    <mergeCell ref="U151:V151"/>
    <mergeCell ref="U152:V152"/>
    <mergeCell ref="U153:V153"/>
    <mergeCell ref="U154:V154"/>
    <mergeCell ref="U155:V155"/>
    <mergeCell ref="U156:V156"/>
    <mergeCell ref="U143:V143"/>
    <mergeCell ref="U144:V144"/>
    <mergeCell ref="U145:V145"/>
    <mergeCell ref="U146:V146"/>
    <mergeCell ref="U147:V147"/>
    <mergeCell ref="U150:V150"/>
    <mergeCell ref="U193:V193"/>
    <mergeCell ref="U194:V194"/>
    <mergeCell ref="U183:V183"/>
    <mergeCell ref="U184:V184"/>
    <mergeCell ref="U185:V185"/>
    <mergeCell ref="U186:V186"/>
    <mergeCell ref="U187:V187"/>
    <mergeCell ref="U188:V188"/>
    <mergeCell ref="U173:V173"/>
    <mergeCell ref="U176:V176"/>
    <mergeCell ref="U177:V177"/>
    <mergeCell ref="U178:V178"/>
    <mergeCell ref="U179:V179"/>
    <mergeCell ref="U180:V180"/>
    <mergeCell ref="U165:V165"/>
    <mergeCell ref="U166:V166"/>
    <mergeCell ref="U169:V169"/>
    <mergeCell ref="U170:V170"/>
    <mergeCell ref="U171:V171"/>
    <mergeCell ref="U172:V172"/>
    <mergeCell ref="W21:X21"/>
    <mergeCell ref="W22:X22"/>
    <mergeCell ref="W23:X23"/>
    <mergeCell ref="W24:X24"/>
    <mergeCell ref="U205:V205"/>
    <mergeCell ref="W6:X6"/>
    <mergeCell ref="W7:X7"/>
    <mergeCell ref="W8:X8"/>
    <mergeCell ref="W9:X9"/>
    <mergeCell ref="W10:X10"/>
    <mergeCell ref="W11:X11"/>
    <mergeCell ref="W14:X14"/>
    <mergeCell ref="W15:X15"/>
    <mergeCell ref="W16:X16"/>
    <mergeCell ref="U195:V195"/>
    <mergeCell ref="U198:V198"/>
    <mergeCell ref="U199:V199"/>
    <mergeCell ref="U200:V200"/>
    <mergeCell ref="U201:V201"/>
    <mergeCell ref="U204:V204"/>
    <mergeCell ref="U189:V189"/>
    <mergeCell ref="U190:V190"/>
    <mergeCell ref="U191:V191"/>
    <mergeCell ref="U192:V192"/>
    <mergeCell ref="W53:X53"/>
    <mergeCell ref="W54:X54"/>
    <mergeCell ref="W55:X55"/>
    <mergeCell ref="W56:X56"/>
    <mergeCell ref="W57:X57"/>
    <mergeCell ref="W58:X58"/>
    <mergeCell ref="W43:X43"/>
    <mergeCell ref="W44:X44"/>
    <mergeCell ref="W47:X47"/>
    <mergeCell ref="W48:X48"/>
    <mergeCell ref="W51:X51"/>
    <mergeCell ref="W52:X52"/>
    <mergeCell ref="W35:X35"/>
    <mergeCell ref="W36:X36"/>
    <mergeCell ref="W37:X37"/>
    <mergeCell ref="W38:X38"/>
    <mergeCell ref="W41:X41"/>
    <mergeCell ref="W42:X42"/>
    <mergeCell ref="W73:X73"/>
    <mergeCell ref="W76:X76"/>
    <mergeCell ref="W77:X77"/>
    <mergeCell ref="W78:X78"/>
    <mergeCell ref="W79:X79"/>
    <mergeCell ref="W80:X80"/>
    <mergeCell ref="W67:X67"/>
    <mergeCell ref="W68:X68"/>
    <mergeCell ref="W69:X69"/>
    <mergeCell ref="W70:X70"/>
    <mergeCell ref="W71:X71"/>
    <mergeCell ref="W72:X72"/>
    <mergeCell ref="W59:X59"/>
    <mergeCell ref="W62:X62"/>
    <mergeCell ref="W63:X63"/>
    <mergeCell ref="W64:X64"/>
    <mergeCell ref="W65:X65"/>
    <mergeCell ref="W66:X66"/>
    <mergeCell ref="W95:X95"/>
    <mergeCell ref="W96:X96"/>
    <mergeCell ref="W99:X99"/>
    <mergeCell ref="W100:X100"/>
    <mergeCell ref="W101:X101"/>
    <mergeCell ref="W102:X102"/>
    <mergeCell ref="W89:X89"/>
    <mergeCell ref="W90:X90"/>
    <mergeCell ref="W91:X91"/>
    <mergeCell ref="W92:X92"/>
    <mergeCell ref="W93:X93"/>
    <mergeCell ref="W94:X94"/>
    <mergeCell ref="W81:X81"/>
    <mergeCell ref="W84:X84"/>
    <mergeCell ref="W85:X85"/>
    <mergeCell ref="W86:X86"/>
    <mergeCell ref="W87:X87"/>
    <mergeCell ref="W88:X88"/>
    <mergeCell ref="W97:X97"/>
    <mergeCell ref="W98:X98"/>
    <mergeCell ref="W121:X121"/>
    <mergeCell ref="W122:X122"/>
    <mergeCell ref="W123:X123"/>
    <mergeCell ref="W124:X124"/>
    <mergeCell ref="W127:X127"/>
    <mergeCell ref="W128:X128"/>
    <mergeCell ref="W111:X111"/>
    <mergeCell ref="W114:X114"/>
    <mergeCell ref="W115:X115"/>
    <mergeCell ref="W116:X116"/>
    <mergeCell ref="W117:X117"/>
    <mergeCell ref="W120:X120"/>
    <mergeCell ref="W103:X103"/>
    <mergeCell ref="W104:X104"/>
    <mergeCell ref="W107:X107"/>
    <mergeCell ref="W108:X108"/>
    <mergeCell ref="W109:X109"/>
    <mergeCell ref="W110:X110"/>
    <mergeCell ref="W143:X143"/>
    <mergeCell ref="W144:X144"/>
    <mergeCell ref="W145:X145"/>
    <mergeCell ref="W146:X146"/>
    <mergeCell ref="W147:X147"/>
    <mergeCell ref="W150:X150"/>
    <mergeCell ref="W137:X137"/>
    <mergeCell ref="W138:X138"/>
    <mergeCell ref="W139:X139"/>
    <mergeCell ref="W140:X140"/>
    <mergeCell ref="W141:X141"/>
    <mergeCell ref="W142:X142"/>
    <mergeCell ref="W129:X129"/>
    <mergeCell ref="W130:X130"/>
    <mergeCell ref="W131:X131"/>
    <mergeCell ref="W132:X132"/>
    <mergeCell ref="W135:X135"/>
    <mergeCell ref="W136:X136"/>
    <mergeCell ref="W180:X180"/>
    <mergeCell ref="W165:X165"/>
    <mergeCell ref="W166:X166"/>
    <mergeCell ref="W169:X169"/>
    <mergeCell ref="W170:X170"/>
    <mergeCell ref="W171:X171"/>
    <mergeCell ref="W172:X172"/>
    <mergeCell ref="W157:X157"/>
    <mergeCell ref="W158:X158"/>
    <mergeCell ref="W159:X159"/>
    <mergeCell ref="W160:X160"/>
    <mergeCell ref="W163:X163"/>
    <mergeCell ref="W164:X164"/>
    <mergeCell ref="W151:X151"/>
    <mergeCell ref="W152:X152"/>
    <mergeCell ref="W153:X153"/>
    <mergeCell ref="W154:X154"/>
    <mergeCell ref="W155:X155"/>
    <mergeCell ref="W156:X156"/>
    <mergeCell ref="W205:X205"/>
    <mergeCell ref="Q4:T4"/>
    <mergeCell ref="U4:X4"/>
    <mergeCell ref="Y1:Z1"/>
    <mergeCell ref="Y2:Z3"/>
    <mergeCell ref="Y6:Z6"/>
    <mergeCell ref="Y7:Z7"/>
    <mergeCell ref="Y8:Z8"/>
    <mergeCell ref="Y9:Z9"/>
    <mergeCell ref="W195:X195"/>
    <mergeCell ref="W198:X198"/>
    <mergeCell ref="W199:X199"/>
    <mergeCell ref="W200:X200"/>
    <mergeCell ref="W201:X201"/>
    <mergeCell ref="W204:X204"/>
    <mergeCell ref="W189:X189"/>
    <mergeCell ref="W190:X190"/>
    <mergeCell ref="W191:X191"/>
    <mergeCell ref="W192:X192"/>
    <mergeCell ref="W193:X193"/>
    <mergeCell ref="W194:X194"/>
    <mergeCell ref="W183:X183"/>
    <mergeCell ref="W184:X184"/>
    <mergeCell ref="W185:X185"/>
    <mergeCell ref="W186:X186"/>
    <mergeCell ref="W187:X187"/>
    <mergeCell ref="W188:X188"/>
    <mergeCell ref="W173:X173"/>
    <mergeCell ref="W176:X176"/>
    <mergeCell ref="W177:X177"/>
    <mergeCell ref="W178:X178"/>
    <mergeCell ref="W179:X179"/>
    <mergeCell ref="Y28:Z28"/>
    <mergeCell ref="Y29:Z29"/>
    <mergeCell ref="Y30:Z30"/>
    <mergeCell ref="Y33:Z33"/>
    <mergeCell ref="Y34:Z34"/>
    <mergeCell ref="Y35:Z35"/>
    <mergeCell ref="Y20:Z20"/>
    <mergeCell ref="Y21:Z21"/>
    <mergeCell ref="Y22:Z22"/>
    <mergeCell ref="Y23:Z23"/>
    <mergeCell ref="Y24:Z24"/>
    <mergeCell ref="Y27:Z27"/>
    <mergeCell ref="Y10:Z10"/>
    <mergeCell ref="Y11:Z11"/>
    <mergeCell ref="Y14:Z14"/>
    <mergeCell ref="Y15:Z15"/>
    <mergeCell ref="Y16:Z16"/>
    <mergeCell ref="Y19:Z19"/>
    <mergeCell ref="Y54:Z54"/>
    <mergeCell ref="Y55:Z55"/>
    <mergeCell ref="Y56:Z56"/>
    <mergeCell ref="Y57:Z57"/>
    <mergeCell ref="Y58:Z58"/>
    <mergeCell ref="Y59:Z59"/>
    <mergeCell ref="Y44:Z44"/>
    <mergeCell ref="Y47:Z47"/>
    <mergeCell ref="Y48:Z48"/>
    <mergeCell ref="Y51:Z51"/>
    <mergeCell ref="Y52:Z52"/>
    <mergeCell ref="Y53:Z53"/>
    <mergeCell ref="Y36:Z36"/>
    <mergeCell ref="Y37:Z37"/>
    <mergeCell ref="Y38:Z38"/>
    <mergeCell ref="Y41:Z41"/>
    <mergeCell ref="Y42:Z42"/>
    <mergeCell ref="Y43:Z43"/>
    <mergeCell ref="Y76:Z76"/>
    <mergeCell ref="Y77:Z77"/>
    <mergeCell ref="Y78:Z78"/>
    <mergeCell ref="Y79:Z79"/>
    <mergeCell ref="Y80:Z80"/>
    <mergeCell ref="Y81:Z81"/>
    <mergeCell ref="Y68:Z68"/>
    <mergeCell ref="Y69:Z69"/>
    <mergeCell ref="Y70:Z70"/>
    <mergeCell ref="Y71:Z71"/>
    <mergeCell ref="Y72:Z72"/>
    <mergeCell ref="Y73:Z73"/>
    <mergeCell ref="Y62:Z62"/>
    <mergeCell ref="Y63:Z63"/>
    <mergeCell ref="Y64:Z64"/>
    <mergeCell ref="Y65:Z65"/>
    <mergeCell ref="Y66:Z66"/>
    <mergeCell ref="Y67:Z67"/>
    <mergeCell ref="Y96:Z96"/>
    <mergeCell ref="Y99:Z99"/>
    <mergeCell ref="Y100:Z100"/>
    <mergeCell ref="Y101:Z101"/>
    <mergeCell ref="Y102:Z102"/>
    <mergeCell ref="Y103:Z103"/>
    <mergeCell ref="Y90:Z90"/>
    <mergeCell ref="Y91:Z91"/>
    <mergeCell ref="Y92:Z92"/>
    <mergeCell ref="Y93:Z93"/>
    <mergeCell ref="Y94:Z94"/>
    <mergeCell ref="Y95:Z95"/>
    <mergeCell ref="Y84:Z84"/>
    <mergeCell ref="Y85:Z85"/>
    <mergeCell ref="Y86:Z86"/>
    <mergeCell ref="Y87:Z87"/>
    <mergeCell ref="Y88:Z88"/>
    <mergeCell ref="Y89:Z89"/>
    <mergeCell ref="Y97:Z97"/>
    <mergeCell ref="Y98:Z98"/>
    <mergeCell ref="Y122:Z122"/>
    <mergeCell ref="Y123:Z123"/>
    <mergeCell ref="Y124:Z124"/>
    <mergeCell ref="Y127:Z127"/>
    <mergeCell ref="Y128:Z128"/>
    <mergeCell ref="Y129:Z129"/>
    <mergeCell ref="Y114:Z114"/>
    <mergeCell ref="Y115:Z115"/>
    <mergeCell ref="Y116:Z116"/>
    <mergeCell ref="Y117:Z117"/>
    <mergeCell ref="Y120:Z120"/>
    <mergeCell ref="Y121:Z121"/>
    <mergeCell ref="Y104:Z104"/>
    <mergeCell ref="Y107:Z107"/>
    <mergeCell ref="Y108:Z108"/>
    <mergeCell ref="Y109:Z109"/>
    <mergeCell ref="Y110:Z110"/>
    <mergeCell ref="Y111:Z111"/>
    <mergeCell ref="Y155:Z155"/>
    <mergeCell ref="Y156:Z156"/>
    <mergeCell ref="Y157:Z157"/>
    <mergeCell ref="Y144:Z144"/>
    <mergeCell ref="Y145:Z145"/>
    <mergeCell ref="Y146:Z146"/>
    <mergeCell ref="Y147:Z147"/>
    <mergeCell ref="Y150:Z150"/>
    <mergeCell ref="Y151:Z151"/>
    <mergeCell ref="Y138:Z138"/>
    <mergeCell ref="Y139:Z139"/>
    <mergeCell ref="Y140:Z140"/>
    <mergeCell ref="Y141:Z141"/>
    <mergeCell ref="Y142:Z142"/>
    <mergeCell ref="Y143:Z143"/>
    <mergeCell ref="Y130:Z130"/>
    <mergeCell ref="Y131:Z131"/>
    <mergeCell ref="Y132:Z132"/>
    <mergeCell ref="Y135:Z135"/>
    <mergeCell ref="Y136:Z136"/>
    <mergeCell ref="Y137:Z137"/>
    <mergeCell ref="Y205:Z205"/>
    <mergeCell ref="Y190:Z190"/>
    <mergeCell ref="Y191:Z191"/>
    <mergeCell ref="Y192:Z192"/>
    <mergeCell ref="Y193:Z193"/>
    <mergeCell ref="Y194:Z194"/>
    <mergeCell ref="Y195:Z195"/>
    <mergeCell ref="Y184:Z184"/>
    <mergeCell ref="Y185:Z185"/>
    <mergeCell ref="Y186:Z186"/>
    <mergeCell ref="Y187:Z187"/>
    <mergeCell ref="Y188:Z188"/>
    <mergeCell ref="Y189:Z189"/>
    <mergeCell ref="Y176:Z176"/>
    <mergeCell ref="Y177:Z177"/>
    <mergeCell ref="Y178:Z178"/>
    <mergeCell ref="Y179:Z179"/>
    <mergeCell ref="Y180:Z180"/>
    <mergeCell ref="Y183:Z183"/>
    <mergeCell ref="AA6:AB6"/>
    <mergeCell ref="AC6:AD6"/>
    <mergeCell ref="AE6:AF6"/>
    <mergeCell ref="AA7:AB7"/>
    <mergeCell ref="AC7:AD7"/>
    <mergeCell ref="AE7:AF7"/>
    <mergeCell ref="Y4:Z4"/>
    <mergeCell ref="AA1:AB1"/>
    <mergeCell ref="AC1:AD1"/>
    <mergeCell ref="AE1:AF1"/>
    <mergeCell ref="AA2:AF3"/>
    <mergeCell ref="AA4:AF4"/>
    <mergeCell ref="Y198:Z198"/>
    <mergeCell ref="Y199:Z199"/>
    <mergeCell ref="Y200:Z200"/>
    <mergeCell ref="Y201:Z201"/>
    <mergeCell ref="Y204:Z204"/>
    <mergeCell ref="Y166:Z166"/>
    <mergeCell ref="Y169:Z169"/>
    <mergeCell ref="Y170:Z170"/>
    <mergeCell ref="Y171:Z171"/>
    <mergeCell ref="Y172:Z172"/>
    <mergeCell ref="Y173:Z173"/>
    <mergeCell ref="Y158:Z158"/>
    <mergeCell ref="Y159:Z159"/>
    <mergeCell ref="Y160:Z160"/>
    <mergeCell ref="Y163:Z163"/>
    <mergeCell ref="Y164:Z164"/>
    <mergeCell ref="Y165:Z165"/>
    <mergeCell ref="Y152:Z152"/>
    <mergeCell ref="Y153:Z153"/>
    <mergeCell ref="Y154:Z154"/>
    <mergeCell ref="AA14:AB14"/>
    <mergeCell ref="AC14:AD14"/>
    <mergeCell ref="AE14:AF14"/>
    <mergeCell ref="AA15:AB15"/>
    <mergeCell ref="AC15:AD15"/>
    <mergeCell ref="AE15:AF15"/>
    <mergeCell ref="AA10:AB10"/>
    <mergeCell ref="AC10:AD10"/>
    <mergeCell ref="AE10:AF10"/>
    <mergeCell ref="AA11:AB11"/>
    <mergeCell ref="AC11:AD11"/>
    <mergeCell ref="AE11:AF11"/>
    <mergeCell ref="AA8:AB8"/>
    <mergeCell ref="AC8:AD8"/>
    <mergeCell ref="AE8:AF8"/>
    <mergeCell ref="AA9:AB9"/>
    <mergeCell ref="AC9:AD9"/>
    <mergeCell ref="AE9:AF9"/>
    <mergeCell ref="AA22:AB22"/>
    <mergeCell ref="AC22:AD22"/>
    <mergeCell ref="AE22:AF22"/>
    <mergeCell ref="AA23:AB23"/>
    <mergeCell ref="AC23:AD23"/>
    <mergeCell ref="AE23:AF23"/>
    <mergeCell ref="AA20:AB20"/>
    <mergeCell ref="AC20:AD20"/>
    <mergeCell ref="AE20:AF20"/>
    <mergeCell ref="AA21:AB21"/>
    <mergeCell ref="AC21:AD21"/>
    <mergeCell ref="AE21:AF21"/>
    <mergeCell ref="AA16:AB16"/>
    <mergeCell ref="AC16:AD16"/>
    <mergeCell ref="AE16:AF16"/>
    <mergeCell ref="AA19:AB19"/>
    <mergeCell ref="AC19:AD19"/>
    <mergeCell ref="AE19:AF19"/>
    <mergeCell ref="AA30:AB30"/>
    <mergeCell ref="AC30:AD30"/>
    <mergeCell ref="AE30:AF30"/>
    <mergeCell ref="AA33:AB33"/>
    <mergeCell ref="AC33:AD33"/>
    <mergeCell ref="AE33:AF33"/>
    <mergeCell ref="AA28:AB28"/>
    <mergeCell ref="AC28:AD28"/>
    <mergeCell ref="AE28:AF28"/>
    <mergeCell ref="AA29:AB29"/>
    <mergeCell ref="AC29:AD29"/>
    <mergeCell ref="AE29:AF29"/>
    <mergeCell ref="AA24:AB24"/>
    <mergeCell ref="AC24:AD24"/>
    <mergeCell ref="AE24:AF24"/>
    <mergeCell ref="AA27:AB27"/>
    <mergeCell ref="AC27:AD27"/>
    <mergeCell ref="AE27:AF27"/>
    <mergeCell ref="AA38:AB38"/>
    <mergeCell ref="AC38:AD38"/>
    <mergeCell ref="AE38:AF38"/>
    <mergeCell ref="AA41:AB41"/>
    <mergeCell ref="AC41:AD41"/>
    <mergeCell ref="AE41:AF41"/>
    <mergeCell ref="AA36:AB36"/>
    <mergeCell ref="AC36:AD36"/>
    <mergeCell ref="AE36:AF36"/>
    <mergeCell ref="AA37:AB37"/>
    <mergeCell ref="AC37:AD37"/>
    <mergeCell ref="AE37:AF37"/>
    <mergeCell ref="AA34:AB34"/>
    <mergeCell ref="AC34:AD34"/>
    <mergeCell ref="AE34:AF34"/>
    <mergeCell ref="AA35:AB35"/>
    <mergeCell ref="AC35:AD35"/>
    <mergeCell ref="AE35:AF35"/>
    <mergeCell ref="AA48:AB48"/>
    <mergeCell ref="AC48:AD48"/>
    <mergeCell ref="AE48:AF48"/>
    <mergeCell ref="AA51:AB51"/>
    <mergeCell ref="AC51:AD51"/>
    <mergeCell ref="AE51:AF51"/>
    <mergeCell ref="AA44:AB44"/>
    <mergeCell ref="AC44:AD44"/>
    <mergeCell ref="AE44:AF44"/>
    <mergeCell ref="AA47:AB47"/>
    <mergeCell ref="AC47:AD47"/>
    <mergeCell ref="AE47:AF47"/>
    <mergeCell ref="AA42:AB42"/>
    <mergeCell ref="AC42:AD42"/>
    <mergeCell ref="AE42:AF42"/>
    <mergeCell ref="AA43:AB43"/>
    <mergeCell ref="AC43:AD43"/>
    <mergeCell ref="AE43:AF43"/>
    <mergeCell ref="AA56:AB56"/>
    <mergeCell ref="AC56:AD56"/>
    <mergeCell ref="AE56:AF56"/>
    <mergeCell ref="AA57:AB57"/>
    <mergeCell ref="AC57:AD57"/>
    <mergeCell ref="AE57:AF57"/>
    <mergeCell ref="AA54:AB54"/>
    <mergeCell ref="AC54:AD54"/>
    <mergeCell ref="AE54:AF54"/>
    <mergeCell ref="AA55:AB55"/>
    <mergeCell ref="AC55:AD55"/>
    <mergeCell ref="AE55:AF55"/>
    <mergeCell ref="AA52:AB52"/>
    <mergeCell ref="AC52:AD52"/>
    <mergeCell ref="AE52:AF52"/>
    <mergeCell ref="AA53:AB53"/>
    <mergeCell ref="AC53:AD53"/>
    <mergeCell ref="AE53:AF53"/>
    <mergeCell ref="AA64:AB64"/>
    <mergeCell ref="AC64:AD64"/>
    <mergeCell ref="AE64:AF64"/>
    <mergeCell ref="AA65:AB65"/>
    <mergeCell ref="AC65:AD65"/>
    <mergeCell ref="AE65:AF65"/>
    <mergeCell ref="AA62:AB62"/>
    <mergeCell ref="AC62:AD62"/>
    <mergeCell ref="AE62:AF62"/>
    <mergeCell ref="AA63:AB63"/>
    <mergeCell ref="AC63:AD63"/>
    <mergeCell ref="AE63:AF63"/>
    <mergeCell ref="AA58:AB58"/>
    <mergeCell ref="AC58:AD58"/>
    <mergeCell ref="AE58:AF58"/>
    <mergeCell ref="AA59:AB59"/>
    <mergeCell ref="AC59:AD59"/>
    <mergeCell ref="AE59:AF59"/>
    <mergeCell ref="AA70:AB70"/>
    <mergeCell ref="AC70:AD70"/>
    <mergeCell ref="AE70:AF70"/>
    <mergeCell ref="AA71:AB71"/>
    <mergeCell ref="AC71:AD71"/>
    <mergeCell ref="AE71:AF71"/>
    <mergeCell ref="AA68:AB68"/>
    <mergeCell ref="AC68:AD68"/>
    <mergeCell ref="AE68:AF68"/>
    <mergeCell ref="AA69:AB69"/>
    <mergeCell ref="AC69:AD69"/>
    <mergeCell ref="AE69:AF69"/>
    <mergeCell ref="AA66:AB66"/>
    <mergeCell ref="AC66:AD66"/>
    <mergeCell ref="AE66:AF66"/>
    <mergeCell ref="AA67:AB67"/>
    <mergeCell ref="AC67:AD67"/>
    <mergeCell ref="AE67:AF67"/>
    <mergeCell ref="AA78:AB78"/>
    <mergeCell ref="AC78:AD78"/>
    <mergeCell ref="AE78:AF78"/>
    <mergeCell ref="AA79:AB79"/>
    <mergeCell ref="AC79:AD79"/>
    <mergeCell ref="AE79:AF79"/>
    <mergeCell ref="AA76:AB76"/>
    <mergeCell ref="AC76:AD76"/>
    <mergeCell ref="AE76:AF76"/>
    <mergeCell ref="AA77:AB77"/>
    <mergeCell ref="AC77:AD77"/>
    <mergeCell ref="AE77:AF77"/>
    <mergeCell ref="AA72:AB72"/>
    <mergeCell ref="AC72:AD72"/>
    <mergeCell ref="AE72:AF72"/>
    <mergeCell ref="AA73:AB73"/>
    <mergeCell ref="AC73:AD73"/>
    <mergeCell ref="AE73:AF73"/>
    <mergeCell ref="AA86:AB86"/>
    <mergeCell ref="AC86:AD86"/>
    <mergeCell ref="AE86:AF86"/>
    <mergeCell ref="AA87:AB87"/>
    <mergeCell ref="AC87:AD87"/>
    <mergeCell ref="AE87:AF87"/>
    <mergeCell ref="AA84:AB84"/>
    <mergeCell ref="AC84:AD84"/>
    <mergeCell ref="AE84:AF84"/>
    <mergeCell ref="AA85:AB85"/>
    <mergeCell ref="AC85:AD85"/>
    <mergeCell ref="AE85:AF85"/>
    <mergeCell ref="AA80:AB80"/>
    <mergeCell ref="AC80:AD80"/>
    <mergeCell ref="AE80:AF80"/>
    <mergeCell ref="AA81:AB81"/>
    <mergeCell ref="AC81:AD81"/>
    <mergeCell ref="AE81:AF81"/>
    <mergeCell ref="AA92:AB92"/>
    <mergeCell ref="AC92:AD92"/>
    <mergeCell ref="AE92:AF92"/>
    <mergeCell ref="AA93:AB93"/>
    <mergeCell ref="AC93:AD93"/>
    <mergeCell ref="AE93:AF93"/>
    <mergeCell ref="AA90:AB90"/>
    <mergeCell ref="AC90:AD90"/>
    <mergeCell ref="AE90:AF90"/>
    <mergeCell ref="AA91:AB91"/>
    <mergeCell ref="AC91:AD91"/>
    <mergeCell ref="AE91:AF91"/>
    <mergeCell ref="AA88:AB88"/>
    <mergeCell ref="AC88:AD88"/>
    <mergeCell ref="AE88:AF88"/>
    <mergeCell ref="AA89:AB89"/>
    <mergeCell ref="AC89:AD89"/>
    <mergeCell ref="AE89:AF89"/>
    <mergeCell ref="AA100:AB100"/>
    <mergeCell ref="AC100:AD100"/>
    <mergeCell ref="AE100:AF100"/>
    <mergeCell ref="AA101:AB101"/>
    <mergeCell ref="AC101:AD101"/>
    <mergeCell ref="AE101:AF101"/>
    <mergeCell ref="AA96:AB96"/>
    <mergeCell ref="AC96:AD96"/>
    <mergeCell ref="AE96:AF96"/>
    <mergeCell ref="AA99:AB99"/>
    <mergeCell ref="AC99:AD99"/>
    <mergeCell ref="AE99:AF99"/>
    <mergeCell ref="AA94:AB94"/>
    <mergeCell ref="AC94:AD94"/>
    <mergeCell ref="AE94:AF94"/>
    <mergeCell ref="AA95:AB95"/>
    <mergeCell ref="AC95:AD95"/>
    <mergeCell ref="AE95:AF95"/>
    <mergeCell ref="AA97:AB97"/>
    <mergeCell ref="AC97:AD97"/>
    <mergeCell ref="AE97:AF97"/>
    <mergeCell ref="AA98:AB98"/>
    <mergeCell ref="AC98:AD98"/>
    <mergeCell ref="AE98:AF98"/>
    <mergeCell ref="AA108:AB108"/>
    <mergeCell ref="AC108:AD108"/>
    <mergeCell ref="AE108:AF108"/>
    <mergeCell ref="AA109:AB109"/>
    <mergeCell ref="AC109:AD109"/>
    <mergeCell ref="AE109:AF109"/>
    <mergeCell ref="AA104:AB104"/>
    <mergeCell ref="AC104:AD104"/>
    <mergeCell ref="AE104:AF104"/>
    <mergeCell ref="AA107:AB107"/>
    <mergeCell ref="AC107:AD107"/>
    <mergeCell ref="AE107:AF107"/>
    <mergeCell ref="AA102:AB102"/>
    <mergeCell ref="AC102:AD102"/>
    <mergeCell ref="AE102:AF102"/>
    <mergeCell ref="AA103:AB103"/>
    <mergeCell ref="AC103:AD103"/>
    <mergeCell ref="AE103:AF103"/>
    <mergeCell ref="AA116:AB116"/>
    <mergeCell ref="AC116:AD116"/>
    <mergeCell ref="AE116:AF116"/>
    <mergeCell ref="AA117:AB117"/>
    <mergeCell ref="AC117:AD117"/>
    <mergeCell ref="AE117:AF117"/>
    <mergeCell ref="AA114:AB114"/>
    <mergeCell ref="AC114:AD114"/>
    <mergeCell ref="AE114:AF114"/>
    <mergeCell ref="AA115:AB115"/>
    <mergeCell ref="AC115:AD115"/>
    <mergeCell ref="AE115:AF115"/>
    <mergeCell ref="AA110:AB110"/>
    <mergeCell ref="AC110:AD110"/>
    <mergeCell ref="AE110:AF110"/>
    <mergeCell ref="AA111:AB111"/>
    <mergeCell ref="AC111:AD111"/>
    <mergeCell ref="AE111:AF111"/>
    <mergeCell ref="AA124:AB124"/>
    <mergeCell ref="AC124:AD124"/>
    <mergeCell ref="AE124:AF124"/>
    <mergeCell ref="AA127:AB127"/>
    <mergeCell ref="AC127:AD127"/>
    <mergeCell ref="AE127:AF127"/>
    <mergeCell ref="AA122:AB122"/>
    <mergeCell ref="AC122:AD122"/>
    <mergeCell ref="AE122:AF122"/>
    <mergeCell ref="AA123:AB123"/>
    <mergeCell ref="AC123:AD123"/>
    <mergeCell ref="AE123:AF123"/>
    <mergeCell ref="AA120:AB120"/>
    <mergeCell ref="AC120:AD120"/>
    <mergeCell ref="AE120:AF120"/>
    <mergeCell ref="AA121:AB121"/>
    <mergeCell ref="AC121:AD121"/>
    <mergeCell ref="AE121:AF121"/>
    <mergeCell ref="AA132:AB132"/>
    <mergeCell ref="AC132:AD132"/>
    <mergeCell ref="AE132:AF132"/>
    <mergeCell ref="AA135:AB135"/>
    <mergeCell ref="AC135:AD135"/>
    <mergeCell ref="AE135:AF135"/>
    <mergeCell ref="AA130:AB130"/>
    <mergeCell ref="AC130:AD130"/>
    <mergeCell ref="AE130:AF130"/>
    <mergeCell ref="AA131:AB131"/>
    <mergeCell ref="AC131:AD131"/>
    <mergeCell ref="AE131:AF131"/>
    <mergeCell ref="AA128:AB128"/>
    <mergeCell ref="AC128:AD128"/>
    <mergeCell ref="AE128:AF128"/>
    <mergeCell ref="AA129:AB129"/>
    <mergeCell ref="AC129:AD129"/>
    <mergeCell ref="AE129:AF129"/>
    <mergeCell ref="AA140:AB140"/>
    <mergeCell ref="AC140:AD140"/>
    <mergeCell ref="AE140:AF140"/>
    <mergeCell ref="AA141:AB141"/>
    <mergeCell ref="AC141:AD141"/>
    <mergeCell ref="AE141:AF141"/>
    <mergeCell ref="AA138:AB138"/>
    <mergeCell ref="AC138:AD138"/>
    <mergeCell ref="AE138:AF138"/>
    <mergeCell ref="AA139:AB139"/>
    <mergeCell ref="AC139:AD139"/>
    <mergeCell ref="AE139:AF139"/>
    <mergeCell ref="AA136:AB136"/>
    <mergeCell ref="AC136:AD136"/>
    <mergeCell ref="AE136:AF136"/>
    <mergeCell ref="AA137:AB137"/>
    <mergeCell ref="AC137:AD137"/>
    <mergeCell ref="AE137:AF137"/>
    <mergeCell ref="AA146:AB146"/>
    <mergeCell ref="AC146:AD146"/>
    <mergeCell ref="AE146:AF146"/>
    <mergeCell ref="AA147:AB147"/>
    <mergeCell ref="AC147:AD147"/>
    <mergeCell ref="AE147:AF147"/>
    <mergeCell ref="AA144:AB144"/>
    <mergeCell ref="AC144:AD144"/>
    <mergeCell ref="AE144:AF144"/>
    <mergeCell ref="AA145:AB145"/>
    <mergeCell ref="AC145:AD145"/>
    <mergeCell ref="AE145:AF145"/>
    <mergeCell ref="AA142:AB142"/>
    <mergeCell ref="AC142:AD142"/>
    <mergeCell ref="AE142:AF142"/>
    <mergeCell ref="AA143:AB143"/>
    <mergeCell ref="AC143:AD143"/>
    <mergeCell ref="AE143:AF143"/>
    <mergeCell ref="AA154:AB154"/>
    <mergeCell ref="AC154:AD154"/>
    <mergeCell ref="AE154:AF154"/>
    <mergeCell ref="AA155:AB155"/>
    <mergeCell ref="AC155:AD155"/>
    <mergeCell ref="AE155:AF155"/>
    <mergeCell ref="AA152:AB152"/>
    <mergeCell ref="AC152:AD152"/>
    <mergeCell ref="AE152:AF152"/>
    <mergeCell ref="AA153:AB153"/>
    <mergeCell ref="AC153:AD153"/>
    <mergeCell ref="AE153:AF153"/>
    <mergeCell ref="AA150:AB150"/>
    <mergeCell ref="AC150:AD150"/>
    <mergeCell ref="AE150:AF150"/>
    <mergeCell ref="AA151:AB151"/>
    <mergeCell ref="AC151:AD151"/>
    <mergeCell ref="AE151:AF151"/>
    <mergeCell ref="AA160:AB160"/>
    <mergeCell ref="AC160:AD160"/>
    <mergeCell ref="AE160:AF160"/>
    <mergeCell ref="AA163:AB163"/>
    <mergeCell ref="AC163:AD163"/>
    <mergeCell ref="AE163:AF163"/>
    <mergeCell ref="AA158:AB158"/>
    <mergeCell ref="AC158:AD158"/>
    <mergeCell ref="AE158:AF158"/>
    <mergeCell ref="AA159:AB159"/>
    <mergeCell ref="AC159:AD159"/>
    <mergeCell ref="AE159:AF159"/>
    <mergeCell ref="AA156:AB156"/>
    <mergeCell ref="AC156:AD156"/>
    <mergeCell ref="AE156:AF156"/>
    <mergeCell ref="AA157:AB157"/>
    <mergeCell ref="AC157:AD157"/>
    <mergeCell ref="AE157:AF157"/>
    <mergeCell ref="AA170:AB170"/>
    <mergeCell ref="AC170:AD170"/>
    <mergeCell ref="AE170:AF170"/>
    <mergeCell ref="AA171:AB171"/>
    <mergeCell ref="AC171:AD171"/>
    <mergeCell ref="AE171:AF171"/>
    <mergeCell ref="AA166:AB166"/>
    <mergeCell ref="AC166:AD166"/>
    <mergeCell ref="AE166:AF166"/>
    <mergeCell ref="AA169:AB169"/>
    <mergeCell ref="AC169:AD169"/>
    <mergeCell ref="AE169:AF169"/>
    <mergeCell ref="AA164:AB164"/>
    <mergeCell ref="AC164:AD164"/>
    <mergeCell ref="AE164:AF164"/>
    <mergeCell ref="AA165:AB165"/>
    <mergeCell ref="AC165:AD165"/>
    <mergeCell ref="AE165:AF165"/>
    <mergeCell ref="AA178:AB178"/>
    <mergeCell ref="AC178:AD178"/>
    <mergeCell ref="AE178:AF178"/>
    <mergeCell ref="AA179:AB179"/>
    <mergeCell ref="AC179:AD179"/>
    <mergeCell ref="AE179:AF179"/>
    <mergeCell ref="AA176:AB176"/>
    <mergeCell ref="AC176:AD176"/>
    <mergeCell ref="AE176:AF176"/>
    <mergeCell ref="AA177:AB177"/>
    <mergeCell ref="AC177:AD177"/>
    <mergeCell ref="AE177:AF177"/>
    <mergeCell ref="AA172:AB172"/>
    <mergeCell ref="AC172:AD172"/>
    <mergeCell ref="AE172:AF172"/>
    <mergeCell ref="AA173:AB173"/>
    <mergeCell ref="AC173:AD173"/>
    <mergeCell ref="AE173:AF173"/>
    <mergeCell ref="AA186:AB186"/>
    <mergeCell ref="AC186:AD186"/>
    <mergeCell ref="AE186:AF186"/>
    <mergeCell ref="AA187:AB187"/>
    <mergeCell ref="AC187:AD187"/>
    <mergeCell ref="AE187:AF187"/>
    <mergeCell ref="AA184:AB184"/>
    <mergeCell ref="AC184:AD184"/>
    <mergeCell ref="AE184:AF184"/>
    <mergeCell ref="AA185:AB185"/>
    <mergeCell ref="AC185:AD185"/>
    <mergeCell ref="AE185:AF185"/>
    <mergeCell ref="AA180:AB180"/>
    <mergeCell ref="AC180:AD180"/>
    <mergeCell ref="AE180:AF180"/>
    <mergeCell ref="AA183:AB183"/>
    <mergeCell ref="AC183:AD183"/>
    <mergeCell ref="AE183:AF183"/>
    <mergeCell ref="AE194:AF194"/>
    <mergeCell ref="AA195:AB195"/>
    <mergeCell ref="AC195:AD195"/>
    <mergeCell ref="AE195:AF195"/>
    <mergeCell ref="AA192:AB192"/>
    <mergeCell ref="AC192:AD192"/>
    <mergeCell ref="AE192:AF192"/>
    <mergeCell ref="AA193:AB193"/>
    <mergeCell ref="AC193:AD193"/>
    <mergeCell ref="AE193:AF193"/>
    <mergeCell ref="AA190:AB190"/>
    <mergeCell ref="AC190:AD190"/>
    <mergeCell ref="AE190:AF190"/>
    <mergeCell ref="AA191:AB191"/>
    <mergeCell ref="AC191:AD191"/>
    <mergeCell ref="AE191:AF191"/>
    <mergeCell ref="AA188:AB188"/>
    <mergeCell ref="AC188:AD188"/>
    <mergeCell ref="AE188:AF188"/>
    <mergeCell ref="AA189:AB189"/>
    <mergeCell ref="AC189:AD189"/>
    <mergeCell ref="AE189:AF189"/>
    <mergeCell ref="AG7:AH7"/>
    <mergeCell ref="AI7:AJ7"/>
    <mergeCell ref="AG8:AH8"/>
    <mergeCell ref="AI8:AJ8"/>
    <mergeCell ref="AG9:AH9"/>
    <mergeCell ref="AI9:AJ9"/>
    <mergeCell ref="AG1:AH1"/>
    <mergeCell ref="AI1:AJ1"/>
    <mergeCell ref="AG2:AJ3"/>
    <mergeCell ref="AG4:AJ4"/>
    <mergeCell ref="AG6:AH6"/>
    <mergeCell ref="AI6:AJ6"/>
    <mergeCell ref="AA204:AB204"/>
    <mergeCell ref="AC204:AD204"/>
    <mergeCell ref="AE204:AF204"/>
    <mergeCell ref="AA205:AB205"/>
    <mergeCell ref="AC205:AD205"/>
    <mergeCell ref="AE205:AF205"/>
    <mergeCell ref="AA200:AB200"/>
    <mergeCell ref="AC200:AD200"/>
    <mergeCell ref="AE200:AF200"/>
    <mergeCell ref="AA201:AB201"/>
    <mergeCell ref="AC201:AD201"/>
    <mergeCell ref="AE201:AF201"/>
    <mergeCell ref="AA198:AB198"/>
    <mergeCell ref="AC198:AD198"/>
    <mergeCell ref="AE198:AF198"/>
    <mergeCell ref="AA199:AB199"/>
    <mergeCell ref="AC199:AD199"/>
    <mergeCell ref="AE199:AF199"/>
    <mergeCell ref="AA194:AB194"/>
    <mergeCell ref="AC194:AD194"/>
    <mergeCell ref="AG20:AH20"/>
    <mergeCell ref="AI20:AJ20"/>
    <mergeCell ref="AG21:AH21"/>
    <mergeCell ref="AI21:AJ21"/>
    <mergeCell ref="AG22:AH22"/>
    <mergeCell ref="AI22:AJ22"/>
    <mergeCell ref="AG15:AH15"/>
    <mergeCell ref="AI15:AJ15"/>
    <mergeCell ref="AG16:AH16"/>
    <mergeCell ref="AI16:AJ16"/>
    <mergeCell ref="AG19:AH19"/>
    <mergeCell ref="AI19:AJ19"/>
    <mergeCell ref="AG10:AH10"/>
    <mergeCell ref="AI10:AJ10"/>
    <mergeCell ref="AG11:AH11"/>
    <mergeCell ref="AI11:AJ11"/>
    <mergeCell ref="AG14:AH14"/>
    <mergeCell ref="AI14:AJ14"/>
    <mergeCell ref="AG33:AH33"/>
    <mergeCell ref="AI33:AJ33"/>
    <mergeCell ref="AG34:AH34"/>
    <mergeCell ref="AI34:AJ34"/>
    <mergeCell ref="AG35:AH35"/>
    <mergeCell ref="AI35:AJ35"/>
    <mergeCell ref="AG28:AH28"/>
    <mergeCell ref="AI28:AJ28"/>
    <mergeCell ref="AG29:AH29"/>
    <mergeCell ref="AI29:AJ29"/>
    <mergeCell ref="AG30:AH30"/>
    <mergeCell ref="AI30:AJ30"/>
    <mergeCell ref="AG23:AH23"/>
    <mergeCell ref="AI23:AJ23"/>
    <mergeCell ref="AG24:AH24"/>
    <mergeCell ref="AI24:AJ24"/>
    <mergeCell ref="AG27:AH27"/>
    <mergeCell ref="AI27:AJ27"/>
    <mergeCell ref="AG44:AH44"/>
    <mergeCell ref="AI44:AJ44"/>
    <mergeCell ref="AG47:AH47"/>
    <mergeCell ref="AI47:AJ47"/>
    <mergeCell ref="AG48:AH48"/>
    <mergeCell ref="AI48:AJ48"/>
    <mergeCell ref="AG41:AH41"/>
    <mergeCell ref="AI41:AJ41"/>
    <mergeCell ref="AG42:AH42"/>
    <mergeCell ref="AI42:AJ42"/>
    <mergeCell ref="AG43:AH43"/>
    <mergeCell ref="AI43:AJ43"/>
    <mergeCell ref="AG36:AH36"/>
    <mergeCell ref="AI36:AJ36"/>
    <mergeCell ref="AG37:AH37"/>
    <mergeCell ref="AI37:AJ37"/>
    <mergeCell ref="AG38:AH38"/>
    <mergeCell ref="AI38:AJ38"/>
    <mergeCell ref="AG57:AH57"/>
    <mergeCell ref="AI57:AJ57"/>
    <mergeCell ref="AG58:AH58"/>
    <mergeCell ref="AI58:AJ58"/>
    <mergeCell ref="AG59:AH59"/>
    <mergeCell ref="AI59:AJ59"/>
    <mergeCell ref="AG54:AH54"/>
    <mergeCell ref="AI54:AJ54"/>
    <mergeCell ref="AG55:AH55"/>
    <mergeCell ref="AI55:AJ55"/>
    <mergeCell ref="AG56:AH56"/>
    <mergeCell ref="AI56:AJ56"/>
    <mergeCell ref="AG51:AH51"/>
    <mergeCell ref="AI51:AJ51"/>
    <mergeCell ref="AG52:AH52"/>
    <mergeCell ref="AI52:AJ52"/>
    <mergeCell ref="AG53:AH53"/>
    <mergeCell ref="AI53:AJ53"/>
    <mergeCell ref="AG68:AH68"/>
    <mergeCell ref="AI68:AJ68"/>
    <mergeCell ref="AG69:AH69"/>
    <mergeCell ref="AI69:AJ69"/>
    <mergeCell ref="AG70:AH70"/>
    <mergeCell ref="AI70:AJ70"/>
    <mergeCell ref="AG65:AH65"/>
    <mergeCell ref="AI65:AJ65"/>
    <mergeCell ref="AG66:AH66"/>
    <mergeCell ref="AI66:AJ66"/>
    <mergeCell ref="AG67:AH67"/>
    <mergeCell ref="AI67:AJ67"/>
    <mergeCell ref="AG62:AH62"/>
    <mergeCell ref="AI62:AJ62"/>
    <mergeCell ref="AG63:AH63"/>
    <mergeCell ref="AI63:AJ63"/>
    <mergeCell ref="AG64:AH64"/>
    <mergeCell ref="AI64:AJ64"/>
    <mergeCell ref="AG79:AH79"/>
    <mergeCell ref="AI79:AJ79"/>
    <mergeCell ref="AG80:AH80"/>
    <mergeCell ref="AI80:AJ80"/>
    <mergeCell ref="AG81:AH81"/>
    <mergeCell ref="AI81:AJ81"/>
    <mergeCell ref="AG76:AH76"/>
    <mergeCell ref="AI76:AJ76"/>
    <mergeCell ref="AG77:AH77"/>
    <mergeCell ref="AI77:AJ77"/>
    <mergeCell ref="AG78:AH78"/>
    <mergeCell ref="AI78:AJ78"/>
    <mergeCell ref="AG71:AH71"/>
    <mergeCell ref="AI71:AJ71"/>
    <mergeCell ref="AG72:AH72"/>
    <mergeCell ref="AI72:AJ72"/>
    <mergeCell ref="AG73:AH73"/>
    <mergeCell ref="AI73:AJ73"/>
    <mergeCell ref="AG90:AH90"/>
    <mergeCell ref="AI90:AJ90"/>
    <mergeCell ref="AG91:AH91"/>
    <mergeCell ref="AI91:AJ91"/>
    <mergeCell ref="AG92:AH92"/>
    <mergeCell ref="AI92:AJ92"/>
    <mergeCell ref="AG87:AH87"/>
    <mergeCell ref="AI87:AJ87"/>
    <mergeCell ref="AG88:AH88"/>
    <mergeCell ref="AI88:AJ88"/>
    <mergeCell ref="AG89:AH89"/>
    <mergeCell ref="AI89:AJ89"/>
    <mergeCell ref="AG84:AH84"/>
    <mergeCell ref="AI84:AJ84"/>
    <mergeCell ref="AG85:AH85"/>
    <mergeCell ref="AI85:AJ85"/>
    <mergeCell ref="AG86:AH86"/>
    <mergeCell ref="AI86:AJ86"/>
    <mergeCell ref="AG101:AH101"/>
    <mergeCell ref="AI101:AJ101"/>
    <mergeCell ref="AG102:AH102"/>
    <mergeCell ref="AI102:AJ102"/>
    <mergeCell ref="AG103:AH103"/>
    <mergeCell ref="AI103:AJ103"/>
    <mergeCell ref="AG96:AH96"/>
    <mergeCell ref="AI96:AJ96"/>
    <mergeCell ref="AG99:AH99"/>
    <mergeCell ref="AI99:AJ99"/>
    <mergeCell ref="AG100:AH100"/>
    <mergeCell ref="AI100:AJ100"/>
    <mergeCell ref="AG93:AH93"/>
    <mergeCell ref="AI93:AJ93"/>
    <mergeCell ref="AG94:AH94"/>
    <mergeCell ref="AI94:AJ94"/>
    <mergeCell ref="AG95:AH95"/>
    <mergeCell ref="AI95:AJ95"/>
    <mergeCell ref="AG97:AH97"/>
    <mergeCell ref="AI97:AJ97"/>
    <mergeCell ref="AG98:AH98"/>
    <mergeCell ref="AI98:AJ98"/>
    <mergeCell ref="AG114:AH114"/>
    <mergeCell ref="AI114:AJ114"/>
    <mergeCell ref="AG115:AH115"/>
    <mergeCell ref="AI115:AJ115"/>
    <mergeCell ref="AG116:AH116"/>
    <mergeCell ref="AI116:AJ116"/>
    <mergeCell ref="AG109:AH109"/>
    <mergeCell ref="AI109:AJ109"/>
    <mergeCell ref="AG110:AH110"/>
    <mergeCell ref="AI110:AJ110"/>
    <mergeCell ref="AG111:AH111"/>
    <mergeCell ref="AI111:AJ111"/>
    <mergeCell ref="AG104:AH104"/>
    <mergeCell ref="AI104:AJ104"/>
    <mergeCell ref="AG107:AH107"/>
    <mergeCell ref="AI107:AJ107"/>
    <mergeCell ref="AG108:AH108"/>
    <mergeCell ref="AI108:AJ108"/>
    <mergeCell ref="AG127:AH127"/>
    <mergeCell ref="AI127:AJ127"/>
    <mergeCell ref="AG128:AH128"/>
    <mergeCell ref="AI128:AJ128"/>
    <mergeCell ref="AG129:AH129"/>
    <mergeCell ref="AI129:AJ129"/>
    <mergeCell ref="AG122:AH122"/>
    <mergeCell ref="AI122:AJ122"/>
    <mergeCell ref="AG123:AH123"/>
    <mergeCell ref="AI123:AJ123"/>
    <mergeCell ref="AG124:AH124"/>
    <mergeCell ref="AI124:AJ124"/>
    <mergeCell ref="AG117:AH117"/>
    <mergeCell ref="AI117:AJ117"/>
    <mergeCell ref="AG120:AH120"/>
    <mergeCell ref="AI120:AJ120"/>
    <mergeCell ref="AG121:AH121"/>
    <mergeCell ref="AI121:AJ121"/>
    <mergeCell ref="AG138:AH138"/>
    <mergeCell ref="AI138:AJ138"/>
    <mergeCell ref="AG139:AH139"/>
    <mergeCell ref="AI139:AJ139"/>
    <mergeCell ref="AG140:AH140"/>
    <mergeCell ref="AI140:AJ140"/>
    <mergeCell ref="AG135:AH135"/>
    <mergeCell ref="AI135:AJ135"/>
    <mergeCell ref="AG136:AH136"/>
    <mergeCell ref="AI136:AJ136"/>
    <mergeCell ref="AG137:AH137"/>
    <mergeCell ref="AI137:AJ137"/>
    <mergeCell ref="AG130:AH130"/>
    <mergeCell ref="AI130:AJ130"/>
    <mergeCell ref="AG131:AH131"/>
    <mergeCell ref="AI131:AJ131"/>
    <mergeCell ref="AG132:AH132"/>
    <mergeCell ref="AI132:AJ132"/>
    <mergeCell ref="AG147:AH147"/>
    <mergeCell ref="AI147:AJ147"/>
    <mergeCell ref="AG150:AH150"/>
    <mergeCell ref="AI150:AJ150"/>
    <mergeCell ref="AG151:AH151"/>
    <mergeCell ref="AI151:AJ151"/>
    <mergeCell ref="AG144:AH144"/>
    <mergeCell ref="AI144:AJ144"/>
    <mergeCell ref="AG145:AH145"/>
    <mergeCell ref="AI145:AJ145"/>
    <mergeCell ref="AG146:AH146"/>
    <mergeCell ref="AI146:AJ146"/>
    <mergeCell ref="AG141:AH141"/>
    <mergeCell ref="AI141:AJ141"/>
    <mergeCell ref="AG142:AH142"/>
    <mergeCell ref="AI142:AJ142"/>
    <mergeCell ref="AG143:AH143"/>
    <mergeCell ref="AI143:AJ143"/>
    <mergeCell ref="AG158:AH158"/>
    <mergeCell ref="AI158:AJ158"/>
    <mergeCell ref="AG159:AH159"/>
    <mergeCell ref="AI159:AJ159"/>
    <mergeCell ref="AG160:AH160"/>
    <mergeCell ref="AI160:AJ160"/>
    <mergeCell ref="AG155:AH155"/>
    <mergeCell ref="AI155:AJ155"/>
    <mergeCell ref="AG156:AH156"/>
    <mergeCell ref="AI156:AJ156"/>
    <mergeCell ref="AG157:AH157"/>
    <mergeCell ref="AI157:AJ157"/>
    <mergeCell ref="AG152:AH152"/>
    <mergeCell ref="AI152:AJ152"/>
    <mergeCell ref="AG153:AH153"/>
    <mergeCell ref="AI153:AJ153"/>
    <mergeCell ref="AG154:AH154"/>
    <mergeCell ref="AI154:AJ154"/>
    <mergeCell ref="AG171:AH171"/>
    <mergeCell ref="AI171:AJ171"/>
    <mergeCell ref="AG172:AH172"/>
    <mergeCell ref="AI172:AJ172"/>
    <mergeCell ref="AG173:AH173"/>
    <mergeCell ref="AI173:AJ173"/>
    <mergeCell ref="AG166:AH166"/>
    <mergeCell ref="AI166:AJ166"/>
    <mergeCell ref="AG169:AH169"/>
    <mergeCell ref="AI169:AJ169"/>
    <mergeCell ref="AG170:AH170"/>
    <mergeCell ref="AI170:AJ170"/>
    <mergeCell ref="AG163:AH163"/>
    <mergeCell ref="AI163:AJ163"/>
    <mergeCell ref="AG164:AH164"/>
    <mergeCell ref="AI164:AJ164"/>
    <mergeCell ref="AG165:AH165"/>
    <mergeCell ref="AI165:AJ165"/>
    <mergeCell ref="AG188:AH188"/>
    <mergeCell ref="AI188:AJ188"/>
    <mergeCell ref="AG189:AH189"/>
    <mergeCell ref="AI189:AJ189"/>
    <mergeCell ref="AG184:AH184"/>
    <mergeCell ref="AI184:AJ184"/>
    <mergeCell ref="AG185:AH185"/>
    <mergeCell ref="AI185:AJ185"/>
    <mergeCell ref="AG186:AH186"/>
    <mergeCell ref="AI186:AJ186"/>
    <mergeCell ref="AG179:AH179"/>
    <mergeCell ref="AI179:AJ179"/>
    <mergeCell ref="AG180:AH180"/>
    <mergeCell ref="AI180:AJ180"/>
    <mergeCell ref="AG183:AH183"/>
    <mergeCell ref="AI183:AJ183"/>
    <mergeCell ref="AG176:AH176"/>
    <mergeCell ref="AI176:AJ176"/>
    <mergeCell ref="AG177:AH177"/>
    <mergeCell ref="AI177:AJ177"/>
    <mergeCell ref="AG178:AH178"/>
    <mergeCell ref="AI178:AJ178"/>
    <mergeCell ref="AK1:AL1"/>
    <mergeCell ref="AK2:AL3"/>
    <mergeCell ref="AK4:AL4"/>
    <mergeCell ref="AK6:AL6"/>
    <mergeCell ref="AK7:AL7"/>
    <mergeCell ref="AK8:AL8"/>
    <mergeCell ref="AG201:AH201"/>
    <mergeCell ref="AI201:AJ201"/>
    <mergeCell ref="AG204:AH204"/>
    <mergeCell ref="AI204:AJ204"/>
    <mergeCell ref="AG205:AH205"/>
    <mergeCell ref="AI205:AJ205"/>
    <mergeCell ref="AG198:AH198"/>
    <mergeCell ref="AI198:AJ198"/>
    <mergeCell ref="AG199:AH199"/>
    <mergeCell ref="AI199:AJ199"/>
    <mergeCell ref="AG200:AH200"/>
    <mergeCell ref="AI200:AJ200"/>
    <mergeCell ref="AG193:AH193"/>
    <mergeCell ref="AI193:AJ193"/>
    <mergeCell ref="AG194:AH194"/>
    <mergeCell ref="AI194:AJ194"/>
    <mergeCell ref="AG195:AH195"/>
    <mergeCell ref="AI195:AJ195"/>
    <mergeCell ref="AG190:AH190"/>
    <mergeCell ref="AI190:AJ190"/>
    <mergeCell ref="AG191:AH191"/>
    <mergeCell ref="AI191:AJ191"/>
    <mergeCell ref="AG192:AH192"/>
    <mergeCell ref="AI192:AJ192"/>
    <mergeCell ref="AG187:AH187"/>
    <mergeCell ref="AI187:AJ187"/>
    <mergeCell ref="AK27:AL27"/>
    <mergeCell ref="AK28:AL28"/>
    <mergeCell ref="AK29:AL29"/>
    <mergeCell ref="AK30:AL30"/>
    <mergeCell ref="AK33:AL33"/>
    <mergeCell ref="AK34:AL34"/>
    <mergeCell ref="AK19:AL19"/>
    <mergeCell ref="AK20:AL20"/>
    <mergeCell ref="AK21:AL21"/>
    <mergeCell ref="AK22:AL22"/>
    <mergeCell ref="AK23:AL23"/>
    <mergeCell ref="AK24:AL24"/>
    <mergeCell ref="AK9:AL9"/>
    <mergeCell ref="AK10:AL10"/>
    <mergeCell ref="AK11:AL11"/>
    <mergeCell ref="AK14:AL14"/>
    <mergeCell ref="AK15:AL15"/>
    <mergeCell ref="AK16:AL16"/>
    <mergeCell ref="AK53:AL53"/>
    <mergeCell ref="AK54:AL54"/>
    <mergeCell ref="AK55:AL55"/>
    <mergeCell ref="AK56:AL56"/>
    <mergeCell ref="AK57:AL57"/>
    <mergeCell ref="AK58:AL58"/>
    <mergeCell ref="AK43:AL43"/>
    <mergeCell ref="AK44:AL44"/>
    <mergeCell ref="AK47:AL47"/>
    <mergeCell ref="AK48:AL48"/>
    <mergeCell ref="AK51:AL51"/>
    <mergeCell ref="AK52:AL52"/>
    <mergeCell ref="AK35:AL35"/>
    <mergeCell ref="AK36:AL36"/>
    <mergeCell ref="AK37:AL37"/>
    <mergeCell ref="AK38:AL38"/>
    <mergeCell ref="AK41:AL41"/>
    <mergeCell ref="AK42:AL42"/>
    <mergeCell ref="AK73:AL73"/>
    <mergeCell ref="AK76:AL76"/>
    <mergeCell ref="AK77:AL77"/>
    <mergeCell ref="AK78:AL78"/>
    <mergeCell ref="AK79:AL79"/>
    <mergeCell ref="AK80:AL80"/>
    <mergeCell ref="AK67:AL67"/>
    <mergeCell ref="AK68:AL68"/>
    <mergeCell ref="AK69:AL69"/>
    <mergeCell ref="AK70:AL70"/>
    <mergeCell ref="AK71:AL71"/>
    <mergeCell ref="AK72:AL72"/>
    <mergeCell ref="AK59:AL59"/>
    <mergeCell ref="AK62:AL62"/>
    <mergeCell ref="AK63:AL63"/>
    <mergeCell ref="AK64:AL64"/>
    <mergeCell ref="AK65:AL65"/>
    <mergeCell ref="AK66:AL66"/>
    <mergeCell ref="AK95:AL95"/>
    <mergeCell ref="AK96:AL96"/>
    <mergeCell ref="AK99:AL99"/>
    <mergeCell ref="AK100:AL100"/>
    <mergeCell ref="AK101:AL101"/>
    <mergeCell ref="AK102:AL102"/>
    <mergeCell ref="AK89:AL89"/>
    <mergeCell ref="AK90:AL90"/>
    <mergeCell ref="AK91:AL91"/>
    <mergeCell ref="AK92:AL92"/>
    <mergeCell ref="AK93:AL93"/>
    <mergeCell ref="AK94:AL94"/>
    <mergeCell ref="AK81:AL81"/>
    <mergeCell ref="AK84:AL84"/>
    <mergeCell ref="AK85:AL85"/>
    <mergeCell ref="AK86:AL86"/>
    <mergeCell ref="AK87:AL87"/>
    <mergeCell ref="AK88:AL88"/>
    <mergeCell ref="AK97:AL97"/>
    <mergeCell ref="AK98:AL98"/>
    <mergeCell ref="AK121:AL121"/>
    <mergeCell ref="AK122:AL122"/>
    <mergeCell ref="AK123:AL123"/>
    <mergeCell ref="AK124:AL124"/>
    <mergeCell ref="AK127:AL127"/>
    <mergeCell ref="AK128:AL128"/>
    <mergeCell ref="AK111:AL111"/>
    <mergeCell ref="AK114:AL114"/>
    <mergeCell ref="AK115:AL115"/>
    <mergeCell ref="AK116:AL116"/>
    <mergeCell ref="AK117:AL117"/>
    <mergeCell ref="AK120:AL120"/>
    <mergeCell ref="AK103:AL103"/>
    <mergeCell ref="AK104:AL104"/>
    <mergeCell ref="AK107:AL107"/>
    <mergeCell ref="AK108:AL108"/>
    <mergeCell ref="AK109:AL109"/>
    <mergeCell ref="AK110:AL110"/>
    <mergeCell ref="AK143:AL143"/>
    <mergeCell ref="AK144:AL144"/>
    <mergeCell ref="AK145:AL145"/>
    <mergeCell ref="AK146:AL146"/>
    <mergeCell ref="AK147:AL147"/>
    <mergeCell ref="AK150:AL150"/>
    <mergeCell ref="AK137:AL137"/>
    <mergeCell ref="AK138:AL138"/>
    <mergeCell ref="AK139:AL139"/>
    <mergeCell ref="AK140:AL140"/>
    <mergeCell ref="AK141:AL141"/>
    <mergeCell ref="AK142:AL142"/>
    <mergeCell ref="AK129:AL129"/>
    <mergeCell ref="AK130:AL130"/>
    <mergeCell ref="AK131:AL131"/>
    <mergeCell ref="AK132:AL132"/>
    <mergeCell ref="AK135:AL135"/>
    <mergeCell ref="AK136:AL136"/>
    <mergeCell ref="AK179:AL179"/>
    <mergeCell ref="AK180:AL180"/>
    <mergeCell ref="AK165:AL165"/>
    <mergeCell ref="AK166:AL166"/>
    <mergeCell ref="AK169:AL169"/>
    <mergeCell ref="AK170:AL170"/>
    <mergeCell ref="AK171:AL171"/>
    <mergeCell ref="AK172:AL172"/>
    <mergeCell ref="AK157:AL157"/>
    <mergeCell ref="AK158:AL158"/>
    <mergeCell ref="AK159:AL159"/>
    <mergeCell ref="AK160:AL160"/>
    <mergeCell ref="AK163:AL163"/>
    <mergeCell ref="AK164:AL164"/>
    <mergeCell ref="AK151:AL151"/>
    <mergeCell ref="AK152:AL152"/>
    <mergeCell ref="AK153:AL153"/>
    <mergeCell ref="AK154:AL154"/>
    <mergeCell ref="AK155:AL155"/>
    <mergeCell ref="AK156:AL156"/>
    <mergeCell ref="AK205:AL205"/>
    <mergeCell ref="AM1:AN1"/>
    <mergeCell ref="AM2:AN3"/>
    <mergeCell ref="AM4:AN4"/>
    <mergeCell ref="AM6:AN6"/>
    <mergeCell ref="AM7:AN7"/>
    <mergeCell ref="AM8:AN8"/>
    <mergeCell ref="AM9:AN9"/>
    <mergeCell ref="AM10:AN10"/>
    <mergeCell ref="AM11:AN11"/>
    <mergeCell ref="AK195:AL195"/>
    <mergeCell ref="AK198:AL198"/>
    <mergeCell ref="AK199:AL199"/>
    <mergeCell ref="AK200:AL200"/>
    <mergeCell ref="AK201:AL201"/>
    <mergeCell ref="AK204:AL204"/>
    <mergeCell ref="AK189:AL189"/>
    <mergeCell ref="AK190:AL190"/>
    <mergeCell ref="AK191:AL191"/>
    <mergeCell ref="AK192:AL192"/>
    <mergeCell ref="AK193:AL193"/>
    <mergeCell ref="AK194:AL194"/>
    <mergeCell ref="AK183:AL183"/>
    <mergeCell ref="AK184:AL184"/>
    <mergeCell ref="AK185:AL185"/>
    <mergeCell ref="AK186:AL186"/>
    <mergeCell ref="AK187:AL187"/>
    <mergeCell ref="AK188:AL188"/>
    <mergeCell ref="AK173:AL173"/>
    <mergeCell ref="AK176:AL176"/>
    <mergeCell ref="AK177:AL177"/>
    <mergeCell ref="AK178:AL178"/>
    <mergeCell ref="AM30:AN30"/>
    <mergeCell ref="AM33:AN33"/>
    <mergeCell ref="AM34:AN34"/>
    <mergeCell ref="AM35:AN35"/>
    <mergeCell ref="AM36:AN36"/>
    <mergeCell ref="AM37:AN37"/>
    <mergeCell ref="AM22:AN22"/>
    <mergeCell ref="AM23:AN23"/>
    <mergeCell ref="AM24:AN24"/>
    <mergeCell ref="AM27:AN27"/>
    <mergeCell ref="AM28:AN28"/>
    <mergeCell ref="AM29:AN29"/>
    <mergeCell ref="AM14:AN14"/>
    <mergeCell ref="AM15:AN15"/>
    <mergeCell ref="AM16:AN16"/>
    <mergeCell ref="AM19:AN19"/>
    <mergeCell ref="AM20:AN20"/>
    <mergeCell ref="AM21:AN21"/>
    <mergeCell ref="AM56:AN56"/>
    <mergeCell ref="AM57:AN57"/>
    <mergeCell ref="AM58:AN58"/>
    <mergeCell ref="AM59:AN59"/>
    <mergeCell ref="AM62:AN62"/>
    <mergeCell ref="AM63:AN63"/>
    <mergeCell ref="AM48:AN48"/>
    <mergeCell ref="AM51:AN51"/>
    <mergeCell ref="AM52:AN52"/>
    <mergeCell ref="AM53:AN53"/>
    <mergeCell ref="AM54:AN54"/>
    <mergeCell ref="AM55:AN55"/>
    <mergeCell ref="AM38:AN38"/>
    <mergeCell ref="AM41:AN41"/>
    <mergeCell ref="AM42:AN42"/>
    <mergeCell ref="AM43:AN43"/>
    <mergeCell ref="AM44:AN44"/>
    <mergeCell ref="AM47:AN47"/>
    <mergeCell ref="AM78:AN78"/>
    <mergeCell ref="AM79:AN79"/>
    <mergeCell ref="AM80:AN80"/>
    <mergeCell ref="AM81:AN81"/>
    <mergeCell ref="AM84:AN84"/>
    <mergeCell ref="AM85:AN85"/>
    <mergeCell ref="AM70:AN70"/>
    <mergeCell ref="AM71:AN71"/>
    <mergeCell ref="AM72:AN72"/>
    <mergeCell ref="AM73:AN73"/>
    <mergeCell ref="AM76:AN76"/>
    <mergeCell ref="AM77:AN77"/>
    <mergeCell ref="AM64:AN64"/>
    <mergeCell ref="AM65:AN65"/>
    <mergeCell ref="AM66:AN66"/>
    <mergeCell ref="AM67:AN67"/>
    <mergeCell ref="AM68:AN68"/>
    <mergeCell ref="AM69:AN69"/>
    <mergeCell ref="AM100:AN100"/>
    <mergeCell ref="AM101:AN101"/>
    <mergeCell ref="AM102:AN102"/>
    <mergeCell ref="AM103:AN103"/>
    <mergeCell ref="AM104:AN104"/>
    <mergeCell ref="AM107:AN107"/>
    <mergeCell ref="AM92:AN92"/>
    <mergeCell ref="AM93:AN93"/>
    <mergeCell ref="AM94:AN94"/>
    <mergeCell ref="AM95:AN95"/>
    <mergeCell ref="AM96:AN96"/>
    <mergeCell ref="AM99:AN99"/>
    <mergeCell ref="AM86:AN86"/>
    <mergeCell ref="AM87:AN87"/>
    <mergeCell ref="AM88:AN88"/>
    <mergeCell ref="AM89:AN89"/>
    <mergeCell ref="AM90:AN90"/>
    <mergeCell ref="AM91:AN91"/>
    <mergeCell ref="AM97:AN97"/>
    <mergeCell ref="AM98:AN98"/>
    <mergeCell ref="AM124:AN124"/>
    <mergeCell ref="AM127:AN127"/>
    <mergeCell ref="AM128:AN128"/>
    <mergeCell ref="AM129:AN129"/>
    <mergeCell ref="AM130:AN130"/>
    <mergeCell ref="AM131:AN131"/>
    <mergeCell ref="AM116:AN116"/>
    <mergeCell ref="AM117:AN117"/>
    <mergeCell ref="AM120:AN120"/>
    <mergeCell ref="AM121:AN121"/>
    <mergeCell ref="AM122:AN122"/>
    <mergeCell ref="AM123:AN123"/>
    <mergeCell ref="AM108:AN108"/>
    <mergeCell ref="AM109:AN109"/>
    <mergeCell ref="AM110:AN110"/>
    <mergeCell ref="AM111:AN111"/>
    <mergeCell ref="AM114:AN114"/>
    <mergeCell ref="AM115:AN115"/>
    <mergeCell ref="AM146:AN146"/>
    <mergeCell ref="AM147:AN147"/>
    <mergeCell ref="AM150:AN150"/>
    <mergeCell ref="AM151:AN151"/>
    <mergeCell ref="AM152:AN152"/>
    <mergeCell ref="AM153:AN153"/>
    <mergeCell ref="AM140:AN140"/>
    <mergeCell ref="AM141:AN141"/>
    <mergeCell ref="AM142:AN142"/>
    <mergeCell ref="AM143:AN143"/>
    <mergeCell ref="AM144:AN144"/>
    <mergeCell ref="AM145:AN145"/>
    <mergeCell ref="AM132:AN132"/>
    <mergeCell ref="AM135:AN135"/>
    <mergeCell ref="AM136:AN136"/>
    <mergeCell ref="AM137:AN137"/>
    <mergeCell ref="AM138:AN138"/>
    <mergeCell ref="AM139:AN139"/>
    <mergeCell ref="AM170:AN170"/>
    <mergeCell ref="AM171:AN171"/>
    <mergeCell ref="AM172:AN172"/>
    <mergeCell ref="AM173:AN173"/>
    <mergeCell ref="AM176:AN176"/>
    <mergeCell ref="AM177:AN177"/>
    <mergeCell ref="AM160:AN160"/>
    <mergeCell ref="AM163:AN163"/>
    <mergeCell ref="AM164:AN164"/>
    <mergeCell ref="AM165:AN165"/>
    <mergeCell ref="AM166:AN166"/>
    <mergeCell ref="AM169:AN169"/>
    <mergeCell ref="AM154:AN154"/>
    <mergeCell ref="AM155:AN155"/>
    <mergeCell ref="AM156:AN156"/>
    <mergeCell ref="AM157:AN157"/>
    <mergeCell ref="AM158:AN158"/>
    <mergeCell ref="AM159:AN159"/>
    <mergeCell ref="AM200:AN200"/>
    <mergeCell ref="AM201:AN201"/>
    <mergeCell ref="AM204:AN204"/>
    <mergeCell ref="AM205:AN205"/>
    <mergeCell ref="AM192:AN192"/>
    <mergeCell ref="AM193:AN193"/>
    <mergeCell ref="AM194:AN194"/>
    <mergeCell ref="AM195:AN195"/>
    <mergeCell ref="AM198:AN198"/>
    <mergeCell ref="AM199:AN199"/>
    <mergeCell ref="AM186:AN186"/>
    <mergeCell ref="AM187:AN187"/>
    <mergeCell ref="AM188:AN188"/>
    <mergeCell ref="AM189:AN189"/>
    <mergeCell ref="AM190:AN190"/>
    <mergeCell ref="AM191:AN191"/>
    <mergeCell ref="AM178:AN178"/>
    <mergeCell ref="AM179:AN179"/>
    <mergeCell ref="AM180:AN180"/>
    <mergeCell ref="AM183:AN183"/>
    <mergeCell ref="AM184:AN184"/>
    <mergeCell ref="AM185:AN185"/>
    <mergeCell ref="AO1:AP1"/>
    <mergeCell ref="AO2:AP3"/>
    <mergeCell ref="AO4:AP4"/>
    <mergeCell ref="AO6:AP6"/>
    <mergeCell ref="AO7:AP7"/>
    <mergeCell ref="AO8:AP8"/>
    <mergeCell ref="AO9:AP9"/>
    <mergeCell ref="AO10:AP10"/>
    <mergeCell ref="AO11:AP11"/>
    <mergeCell ref="AO14:AP14"/>
    <mergeCell ref="AO15:AP15"/>
    <mergeCell ref="AO16:AP16"/>
    <mergeCell ref="AO19:AP19"/>
    <mergeCell ref="AO20:AP20"/>
    <mergeCell ref="AO21:AP21"/>
    <mergeCell ref="AO22:AP22"/>
    <mergeCell ref="AO23:AP23"/>
    <mergeCell ref="AO24:AP24"/>
    <mergeCell ref="AO27:AP27"/>
    <mergeCell ref="AO28:AP28"/>
    <mergeCell ref="AO29:AP29"/>
    <mergeCell ref="AO30:AP30"/>
    <mergeCell ref="AO33:AP33"/>
    <mergeCell ref="AO34:AP34"/>
    <mergeCell ref="AO35:AP35"/>
    <mergeCell ref="AO36:AP36"/>
    <mergeCell ref="AO37:AP37"/>
    <mergeCell ref="AO38:AP38"/>
    <mergeCell ref="AO41:AP41"/>
    <mergeCell ref="AO42:AP42"/>
    <mergeCell ref="AO43:AP43"/>
    <mergeCell ref="AO44:AP44"/>
    <mergeCell ref="AO47:AP47"/>
    <mergeCell ref="AO48:AP48"/>
    <mergeCell ref="AO51:AP51"/>
    <mergeCell ref="AO52:AP52"/>
    <mergeCell ref="AO53:AP53"/>
    <mergeCell ref="AO54:AP54"/>
    <mergeCell ref="AO55:AP55"/>
    <mergeCell ref="AO56:AP56"/>
    <mergeCell ref="AO57:AP57"/>
    <mergeCell ref="AO58:AP58"/>
    <mergeCell ref="AO59:AP59"/>
    <mergeCell ref="AO62:AP62"/>
    <mergeCell ref="AO63:AP63"/>
    <mergeCell ref="AO64:AP64"/>
    <mergeCell ref="AO65:AP65"/>
    <mergeCell ref="AO66:AP66"/>
    <mergeCell ref="AO67:AP67"/>
    <mergeCell ref="AO68:AP68"/>
    <mergeCell ref="AO69:AP69"/>
    <mergeCell ref="AO70:AP70"/>
    <mergeCell ref="AO71:AP71"/>
    <mergeCell ref="AO72:AP72"/>
    <mergeCell ref="AO73:AP73"/>
    <mergeCell ref="AO76:AP76"/>
    <mergeCell ref="AO77:AP77"/>
    <mergeCell ref="AO78:AP78"/>
    <mergeCell ref="AO79:AP79"/>
    <mergeCell ref="AO80:AP80"/>
    <mergeCell ref="AO81:AP81"/>
    <mergeCell ref="AO84:AP84"/>
    <mergeCell ref="AO85:AP85"/>
    <mergeCell ref="AO86:AP86"/>
    <mergeCell ref="AO87:AP87"/>
    <mergeCell ref="AO88:AP88"/>
    <mergeCell ref="AO89:AP89"/>
    <mergeCell ref="AO90:AP90"/>
    <mergeCell ref="AO91:AP91"/>
    <mergeCell ref="AO92:AP92"/>
    <mergeCell ref="AO93:AP93"/>
    <mergeCell ref="AO94:AP94"/>
    <mergeCell ref="AO95:AP95"/>
    <mergeCell ref="AO96:AP96"/>
    <mergeCell ref="AO99:AP99"/>
    <mergeCell ref="AO100:AP100"/>
    <mergeCell ref="AO101:AP101"/>
    <mergeCell ref="AO102:AP102"/>
    <mergeCell ref="AO103:AP103"/>
    <mergeCell ref="AO104:AP104"/>
    <mergeCell ref="AO107:AP107"/>
    <mergeCell ref="AO108:AP108"/>
    <mergeCell ref="AO109:AP109"/>
    <mergeCell ref="AO110:AP110"/>
    <mergeCell ref="AO111:AP111"/>
    <mergeCell ref="AO97:AP97"/>
    <mergeCell ref="AO98:AP98"/>
    <mergeCell ref="AO114:AP114"/>
    <mergeCell ref="AO115:AP115"/>
    <mergeCell ref="AO116:AP116"/>
    <mergeCell ref="AO117:AP117"/>
    <mergeCell ref="AO120:AP120"/>
    <mergeCell ref="AO121:AP121"/>
    <mergeCell ref="AO122:AP122"/>
    <mergeCell ref="AO123:AP123"/>
    <mergeCell ref="AO124:AP124"/>
    <mergeCell ref="AO127:AP127"/>
    <mergeCell ref="AO128:AP128"/>
    <mergeCell ref="AO129:AP129"/>
    <mergeCell ref="AO130:AP130"/>
    <mergeCell ref="AO131:AP131"/>
    <mergeCell ref="AO132:AP132"/>
    <mergeCell ref="AO135:AP135"/>
    <mergeCell ref="AO136:AP136"/>
    <mergeCell ref="AO137:AP137"/>
    <mergeCell ref="AO138:AP138"/>
    <mergeCell ref="AO139:AP139"/>
    <mergeCell ref="AO140:AP140"/>
    <mergeCell ref="AO141:AP141"/>
    <mergeCell ref="AO142:AP142"/>
    <mergeCell ref="AO143:AP143"/>
    <mergeCell ref="AO144:AP144"/>
    <mergeCell ref="AO145:AP145"/>
    <mergeCell ref="AO146:AP146"/>
    <mergeCell ref="AO147:AP147"/>
    <mergeCell ref="AO150:AP150"/>
    <mergeCell ref="AO151:AP151"/>
    <mergeCell ref="AO152:AP152"/>
    <mergeCell ref="AO153:AP153"/>
    <mergeCell ref="AO154:AP154"/>
    <mergeCell ref="AO155:AP155"/>
    <mergeCell ref="AO156:AP156"/>
    <mergeCell ref="AO157:AP157"/>
    <mergeCell ref="AO158:AP158"/>
    <mergeCell ref="AO159:AP159"/>
    <mergeCell ref="AO160:AP160"/>
    <mergeCell ref="AO163:AP163"/>
    <mergeCell ref="AO164:AP164"/>
    <mergeCell ref="AO165:AP165"/>
    <mergeCell ref="AO166:AP166"/>
    <mergeCell ref="AO169:AP169"/>
    <mergeCell ref="AO170:AP170"/>
    <mergeCell ref="AO171:AP171"/>
    <mergeCell ref="AO172:AP172"/>
    <mergeCell ref="AO173:AP173"/>
    <mergeCell ref="AO176:AP176"/>
    <mergeCell ref="AO177:AP177"/>
    <mergeCell ref="AO178:AP178"/>
    <mergeCell ref="AO200:AP200"/>
    <mergeCell ref="AO201:AP201"/>
    <mergeCell ref="AO204:AP204"/>
    <mergeCell ref="AO205:AP205"/>
    <mergeCell ref="AO179:AP179"/>
    <mergeCell ref="AO180:AP180"/>
    <mergeCell ref="AO183:AP183"/>
    <mergeCell ref="AO184:AP184"/>
    <mergeCell ref="AO185:AP185"/>
    <mergeCell ref="AO186:AP186"/>
    <mergeCell ref="AO187:AP187"/>
    <mergeCell ref="AO188:AP188"/>
    <mergeCell ref="AO189:AP189"/>
    <mergeCell ref="AO190:AP190"/>
    <mergeCell ref="AO191:AP191"/>
    <mergeCell ref="AO192:AP192"/>
    <mergeCell ref="AO193:AP193"/>
    <mergeCell ref="AO194:AP194"/>
    <mergeCell ref="AO195:AP195"/>
    <mergeCell ref="AO198:AP198"/>
    <mergeCell ref="AO199:AP19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63"/>
  <sheetViews>
    <sheetView zoomScaleNormal="100" workbookViewId="0">
      <pane xSplit="10" ySplit="4" topLeftCell="K5" activePane="bottomRight" state="frozen"/>
      <selection pane="topRight" activeCell="L1" sqref="L1"/>
      <selection pane="bottomLeft" activeCell="A5" sqref="A5"/>
      <selection pane="bottomRight"/>
    </sheetView>
  </sheetViews>
  <sheetFormatPr defaultRowHeight="14.5" outlineLevelRow="1" x14ac:dyDescent="0.35"/>
  <cols>
    <col min="1" max="9" width="2.81640625" style="6" customWidth="1"/>
    <col min="10" max="10" width="2.7265625" customWidth="1"/>
    <col min="11" max="574" width="2.81640625" customWidth="1"/>
  </cols>
  <sheetData>
    <row r="1" spans="1:94" ht="90" customHeight="1" thickBot="1" x14ac:dyDescent="0.4">
      <c r="J1" s="152"/>
      <c r="K1" s="547" t="s">
        <v>466</v>
      </c>
      <c r="L1" s="565"/>
      <c r="M1" s="554" t="s">
        <v>403</v>
      </c>
      <c r="N1" s="565"/>
      <c r="O1" s="554" t="s">
        <v>404</v>
      </c>
      <c r="P1" s="565"/>
      <c r="Q1" s="554" t="s">
        <v>461</v>
      </c>
      <c r="R1" s="565"/>
      <c r="S1" s="554" t="s">
        <v>405</v>
      </c>
      <c r="T1" s="548"/>
      <c r="U1" s="547" t="s">
        <v>467</v>
      </c>
      <c r="V1" s="565"/>
      <c r="W1" s="554" t="s">
        <v>470</v>
      </c>
      <c r="X1" s="565"/>
      <c r="Y1" s="554" t="s">
        <v>471</v>
      </c>
      <c r="Z1" s="565"/>
      <c r="AA1" s="554" t="s">
        <v>472</v>
      </c>
      <c r="AB1" s="565"/>
      <c r="AC1" s="554" t="s">
        <v>473</v>
      </c>
      <c r="AD1" s="565"/>
      <c r="AE1" s="554" t="s">
        <v>474</v>
      </c>
      <c r="AF1" s="548"/>
      <c r="AG1" s="547" t="s">
        <v>475</v>
      </c>
      <c r="AH1" s="565"/>
      <c r="AI1" s="547" t="s">
        <v>476</v>
      </c>
      <c r="AJ1" s="565"/>
      <c r="AK1" s="554" t="s">
        <v>418</v>
      </c>
      <c r="AL1" s="565"/>
      <c r="AM1" s="554" t="s">
        <v>419</v>
      </c>
      <c r="AN1" s="565"/>
      <c r="AO1" s="554" t="s">
        <v>420</v>
      </c>
      <c r="AP1" s="565"/>
      <c r="AQ1" s="554" t="s">
        <v>477</v>
      </c>
      <c r="AR1" s="548"/>
      <c r="AS1" s="547" t="s">
        <v>478</v>
      </c>
      <c r="AT1" s="565"/>
      <c r="AU1" s="554" t="s">
        <v>479</v>
      </c>
      <c r="AV1" s="548"/>
      <c r="AW1" s="547" t="s">
        <v>480</v>
      </c>
      <c r="AX1" s="565"/>
      <c r="AY1" s="554" t="s">
        <v>481</v>
      </c>
      <c r="AZ1" s="548"/>
      <c r="BA1" s="547" t="s">
        <v>483</v>
      </c>
      <c r="BB1" s="565"/>
      <c r="BC1" s="554" t="s">
        <v>484</v>
      </c>
      <c r="BD1" s="565"/>
      <c r="BE1" s="554" t="s">
        <v>485</v>
      </c>
      <c r="BF1" s="565"/>
      <c r="BG1" s="554" t="s">
        <v>486</v>
      </c>
      <c r="BH1" s="565"/>
      <c r="BI1" s="554" t="s">
        <v>487</v>
      </c>
      <c r="BJ1" s="548"/>
      <c r="BK1" s="547" t="s">
        <v>489</v>
      </c>
      <c r="BL1" s="565"/>
      <c r="BM1" s="554" t="s">
        <v>490</v>
      </c>
      <c r="BN1" s="565"/>
      <c r="BO1" s="554" t="s">
        <v>491</v>
      </c>
      <c r="BP1" s="548"/>
      <c r="BQ1" s="547" t="s">
        <v>493</v>
      </c>
      <c r="BR1" s="548"/>
      <c r="BS1" s="547" t="s">
        <v>494</v>
      </c>
      <c r="BT1" s="548"/>
      <c r="BU1" s="547" t="s">
        <v>496</v>
      </c>
      <c r="BV1" s="565"/>
      <c r="BW1" s="554" t="s">
        <v>497</v>
      </c>
      <c r="BX1" s="565"/>
      <c r="BY1" s="554" t="s">
        <v>498</v>
      </c>
      <c r="BZ1" s="548"/>
      <c r="CA1" s="547" t="s">
        <v>499</v>
      </c>
      <c r="CB1" s="548"/>
      <c r="CC1" s="547" t="s">
        <v>503</v>
      </c>
      <c r="CD1" s="565"/>
      <c r="CE1" s="554" t="s">
        <v>504</v>
      </c>
      <c r="CF1" s="565"/>
      <c r="CG1" s="554" t="s">
        <v>505</v>
      </c>
      <c r="CH1" s="548"/>
      <c r="CI1" s="547" t="s">
        <v>508</v>
      </c>
      <c r="CJ1" s="548"/>
      <c r="CK1" s="547" t="s">
        <v>510</v>
      </c>
      <c r="CL1" s="548"/>
      <c r="CM1" s="547" t="s">
        <v>511</v>
      </c>
      <c r="CN1" s="548"/>
      <c r="CO1" s="547" t="s">
        <v>513</v>
      </c>
      <c r="CP1" s="548"/>
    </row>
    <row r="2" spans="1:94" ht="14.5" customHeight="1" x14ac:dyDescent="0.35">
      <c r="A2" s="426" t="s">
        <v>214</v>
      </c>
      <c r="B2" s="426"/>
      <c r="C2" s="426"/>
      <c r="D2" s="426"/>
      <c r="E2" s="426"/>
      <c r="F2" s="426"/>
      <c r="G2" s="426"/>
      <c r="H2" s="426"/>
      <c r="I2" s="426"/>
      <c r="K2" s="566" t="s">
        <v>460</v>
      </c>
      <c r="L2" s="567"/>
      <c r="M2" s="567"/>
      <c r="N2" s="567"/>
      <c r="O2" s="567"/>
      <c r="P2" s="567"/>
      <c r="Q2" s="567"/>
      <c r="R2" s="567"/>
      <c r="S2" s="567"/>
      <c r="T2" s="568"/>
      <c r="U2" s="566" t="s">
        <v>462</v>
      </c>
      <c r="V2" s="567"/>
      <c r="W2" s="567"/>
      <c r="X2" s="567"/>
      <c r="Y2" s="567"/>
      <c r="Z2" s="567"/>
      <c r="AA2" s="567"/>
      <c r="AB2" s="567"/>
      <c r="AC2" s="567"/>
      <c r="AD2" s="567"/>
      <c r="AE2" s="567"/>
      <c r="AF2" s="568"/>
      <c r="AG2" s="566" t="s">
        <v>463</v>
      </c>
      <c r="AH2" s="567"/>
      <c r="AI2" s="567"/>
      <c r="AJ2" s="567"/>
      <c r="AK2" s="567"/>
      <c r="AL2" s="567"/>
      <c r="AM2" s="567"/>
      <c r="AN2" s="567"/>
      <c r="AO2" s="567"/>
      <c r="AP2" s="567"/>
      <c r="AQ2" s="567"/>
      <c r="AR2" s="568"/>
      <c r="AS2" s="549" t="s">
        <v>464</v>
      </c>
      <c r="AT2" s="581"/>
      <c r="AU2" s="581"/>
      <c r="AV2" s="550"/>
      <c r="AW2" s="566" t="s">
        <v>465</v>
      </c>
      <c r="AX2" s="567"/>
      <c r="AY2" s="567"/>
      <c r="AZ2" s="568"/>
      <c r="BA2" s="566" t="s">
        <v>482</v>
      </c>
      <c r="BB2" s="567"/>
      <c r="BC2" s="567"/>
      <c r="BD2" s="567"/>
      <c r="BE2" s="567"/>
      <c r="BF2" s="567"/>
      <c r="BG2" s="567"/>
      <c r="BH2" s="567"/>
      <c r="BI2" s="567"/>
      <c r="BJ2" s="568"/>
      <c r="BK2" s="549" t="s">
        <v>488</v>
      </c>
      <c r="BL2" s="581"/>
      <c r="BM2" s="581"/>
      <c r="BN2" s="581"/>
      <c r="BO2" s="581"/>
      <c r="BP2" s="550"/>
      <c r="BQ2" s="555" t="s">
        <v>492</v>
      </c>
      <c r="BR2" s="556"/>
      <c r="BS2" s="555" t="s">
        <v>501</v>
      </c>
      <c r="BT2" s="556"/>
      <c r="BU2" s="549" t="s">
        <v>495</v>
      </c>
      <c r="BV2" s="581"/>
      <c r="BW2" s="581"/>
      <c r="BX2" s="581"/>
      <c r="BY2" s="581"/>
      <c r="BZ2" s="550"/>
      <c r="CA2" s="576" t="s">
        <v>500</v>
      </c>
      <c r="CB2" s="577"/>
      <c r="CC2" s="549" t="s">
        <v>502</v>
      </c>
      <c r="CD2" s="581"/>
      <c r="CE2" s="581"/>
      <c r="CF2" s="581"/>
      <c r="CG2" s="581"/>
      <c r="CH2" s="550"/>
      <c r="CI2" s="576" t="s">
        <v>507</v>
      </c>
      <c r="CJ2" s="577"/>
      <c r="CK2" s="576" t="s">
        <v>509</v>
      </c>
      <c r="CL2" s="577"/>
      <c r="CM2" s="555" t="s">
        <v>512</v>
      </c>
      <c r="CN2" s="556"/>
      <c r="CO2" s="549" t="s">
        <v>449</v>
      </c>
      <c r="CP2" s="550"/>
    </row>
    <row r="3" spans="1:94" ht="15" thickBot="1" x14ac:dyDescent="0.4">
      <c r="A3" s="426"/>
      <c r="B3" s="426"/>
      <c r="C3" s="426"/>
      <c r="D3" s="426"/>
      <c r="E3" s="426"/>
      <c r="F3" s="426"/>
      <c r="G3" s="426"/>
      <c r="H3" s="426"/>
      <c r="I3" s="426"/>
      <c r="K3" s="551"/>
      <c r="L3" s="569"/>
      <c r="M3" s="569"/>
      <c r="N3" s="569"/>
      <c r="O3" s="569"/>
      <c r="P3" s="569"/>
      <c r="Q3" s="569"/>
      <c r="R3" s="569"/>
      <c r="S3" s="569"/>
      <c r="T3" s="552"/>
      <c r="U3" s="551"/>
      <c r="V3" s="569"/>
      <c r="W3" s="569"/>
      <c r="X3" s="569"/>
      <c r="Y3" s="569"/>
      <c r="Z3" s="569"/>
      <c r="AA3" s="569"/>
      <c r="AB3" s="569"/>
      <c r="AC3" s="569"/>
      <c r="AD3" s="569"/>
      <c r="AE3" s="569"/>
      <c r="AF3" s="552"/>
      <c r="AG3" s="551"/>
      <c r="AH3" s="569"/>
      <c r="AI3" s="569"/>
      <c r="AJ3" s="569"/>
      <c r="AK3" s="569"/>
      <c r="AL3" s="569"/>
      <c r="AM3" s="569"/>
      <c r="AN3" s="569"/>
      <c r="AO3" s="569"/>
      <c r="AP3" s="569"/>
      <c r="AQ3" s="569"/>
      <c r="AR3" s="552"/>
      <c r="AS3" s="551"/>
      <c r="AT3" s="569"/>
      <c r="AU3" s="569"/>
      <c r="AV3" s="552"/>
      <c r="AW3" s="551"/>
      <c r="AX3" s="569"/>
      <c r="AY3" s="569"/>
      <c r="AZ3" s="552"/>
      <c r="BA3" s="551"/>
      <c r="BB3" s="569"/>
      <c r="BC3" s="569"/>
      <c r="BD3" s="569"/>
      <c r="BE3" s="569"/>
      <c r="BF3" s="569"/>
      <c r="BG3" s="569"/>
      <c r="BH3" s="569"/>
      <c r="BI3" s="569"/>
      <c r="BJ3" s="552"/>
      <c r="BK3" s="551"/>
      <c r="BL3" s="569"/>
      <c r="BM3" s="569"/>
      <c r="BN3" s="569"/>
      <c r="BO3" s="569"/>
      <c r="BP3" s="552"/>
      <c r="BQ3" s="557"/>
      <c r="BR3" s="558"/>
      <c r="BS3" s="557"/>
      <c r="BT3" s="558"/>
      <c r="BU3" s="551"/>
      <c r="BV3" s="569"/>
      <c r="BW3" s="569"/>
      <c r="BX3" s="569"/>
      <c r="BY3" s="569"/>
      <c r="BZ3" s="552"/>
      <c r="CA3" s="578"/>
      <c r="CB3" s="579"/>
      <c r="CC3" s="551"/>
      <c r="CD3" s="569"/>
      <c r="CE3" s="569"/>
      <c r="CF3" s="569"/>
      <c r="CG3" s="569"/>
      <c r="CH3" s="552"/>
      <c r="CI3" s="578"/>
      <c r="CJ3" s="579"/>
      <c r="CK3" s="578"/>
      <c r="CL3" s="579"/>
      <c r="CM3" s="557"/>
      <c r="CN3" s="558"/>
      <c r="CO3" s="551"/>
      <c r="CP3" s="552"/>
    </row>
    <row r="4" spans="1:94" ht="11.15" customHeight="1" x14ac:dyDescent="0.35">
      <c r="K4" s="575"/>
      <c r="L4" s="575"/>
      <c r="M4" s="575"/>
      <c r="N4" s="575"/>
      <c r="O4" s="575"/>
      <c r="P4" s="575"/>
      <c r="Q4" s="575"/>
      <c r="R4" s="575"/>
      <c r="S4" s="575"/>
      <c r="T4" s="575"/>
      <c r="U4" s="573"/>
      <c r="V4" s="573"/>
      <c r="W4" s="573"/>
      <c r="X4" s="573"/>
      <c r="Y4" s="573"/>
      <c r="Z4" s="573"/>
      <c r="AA4" s="573"/>
      <c r="AB4" s="573"/>
      <c r="AC4" s="573"/>
      <c r="AD4" s="573"/>
      <c r="AE4" s="573"/>
      <c r="AF4" s="573"/>
      <c r="AG4" s="574"/>
      <c r="AH4" s="574"/>
      <c r="AI4" s="574"/>
      <c r="AJ4" s="574"/>
      <c r="AK4" s="574"/>
      <c r="AL4" s="574"/>
      <c r="AM4" s="574"/>
      <c r="AN4" s="574"/>
      <c r="AO4" s="574"/>
      <c r="AP4" s="574"/>
      <c r="AQ4" s="574"/>
      <c r="AR4" s="574"/>
      <c r="AS4" s="571"/>
      <c r="AT4" s="571"/>
      <c r="AU4" s="571"/>
      <c r="AV4" s="571"/>
      <c r="AW4" s="572"/>
      <c r="AX4" s="572"/>
      <c r="AY4" s="572"/>
      <c r="AZ4" s="572"/>
      <c r="BA4" s="570"/>
      <c r="BB4" s="570"/>
      <c r="BC4" s="570"/>
      <c r="BD4" s="570"/>
      <c r="BE4" s="570"/>
      <c r="BF4" s="570"/>
      <c r="BG4" s="570"/>
      <c r="BH4" s="570"/>
      <c r="BI4" s="570"/>
      <c r="BJ4" s="570"/>
      <c r="BK4" s="564"/>
      <c r="BL4" s="564"/>
      <c r="BM4" s="564"/>
      <c r="BN4" s="564"/>
      <c r="BO4" s="564"/>
      <c r="BP4" s="564"/>
      <c r="BQ4" s="559"/>
      <c r="BR4" s="559"/>
      <c r="BS4" s="583"/>
      <c r="BT4" s="583"/>
      <c r="BU4" s="582"/>
      <c r="BV4" s="582"/>
      <c r="BW4" s="582"/>
      <c r="BX4" s="582"/>
      <c r="BY4" s="582"/>
      <c r="BZ4" s="582"/>
      <c r="CA4" s="580"/>
      <c r="CB4" s="580"/>
      <c r="CC4" s="564"/>
      <c r="CD4" s="564"/>
      <c r="CE4" s="564"/>
      <c r="CF4" s="564"/>
      <c r="CG4" s="564"/>
      <c r="CH4" s="564"/>
      <c r="CI4" s="584"/>
      <c r="CJ4" s="584"/>
      <c r="CK4" s="585"/>
      <c r="CL4" s="585"/>
      <c r="CM4" s="553"/>
      <c r="CN4" s="553"/>
      <c r="CO4" s="553"/>
      <c r="CP4" s="553"/>
    </row>
    <row r="5" spans="1:94" x14ac:dyDescent="0.35">
      <c r="A5" s="543" t="s">
        <v>38</v>
      </c>
      <c r="B5" s="543"/>
      <c r="C5" s="543"/>
      <c r="D5" s="543"/>
      <c r="E5" s="543"/>
      <c r="F5" s="543"/>
      <c r="G5" s="543"/>
      <c r="H5" s="543"/>
      <c r="I5" s="543"/>
    </row>
    <row r="6" spans="1:94" x14ac:dyDescent="0.35">
      <c r="A6" s="413" t="s">
        <v>40</v>
      </c>
      <c r="B6" s="413"/>
      <c r="C6" s="413"/>
      <c r="D6" s="413"/>
      <c r="E6" s="413"/>
      <c r="F6" s="413"/>
      <c r="G6" s="413"/>
      <c r="H6" s="413"/>
      <c r="I6" s="413"/>
      <c r="K6" s="409">
        <v>1</v>
      </c>
      <c r="L6" s="410"/>
      <c r="M6" s="409">
        <v>1</v>
      </c>
      <c r="N6" s="410"/>
      <c r="O6" s="409">
        <v>0.9</v>
      </c>
      <c r="P6" s="410"/>
      <c r="Q6" s="409">
        <v>0.8</v>
      </c>
      <c r="R6" s="410"/>
      <c r="S6" s="409">
        <v>1</v>
      </c>
      <c r="T6" s="410"/>
      <c r="U6" s="409">
        <v>0.8</v>
      </c>
      <c r="V6" s="410"/>
      <c r="W6" s="409">
        <v>1.1000000000000001</v>
      </c>
      <c r="X6" s="410"/>
      <c r="Y6" s="409">
        <v>1.1000000000000001</v>
      </c>
      <c r="Z6" s="410"/>
      <c r="AA6" s="409">
        <v>1.1000000000000001</v>
      </c>
      <c r="AB6" s="410"/>
      <c r="AC6" s="409">
        <v>0.7</v>
      </c>
      <c r="AD6" s="410"/>
      <c r="AE6" s="409">
        <v>0.8</v>
      </c>
      <c r="AF6" s="410"/>
      <c r="AG6" s="409">
        <v>1</v>
      </c>
      <c r="AH6" s="410"/>
      <c r="AI6" s="409">
        <v>0.9</v>
      </c>
      <c r="AJ6" s="410"/>
      <c r="AK6" s="409">
        <v>1.1000000000000001</v>
      </c>
      <c r="AL6" s="410"/>
      <c r="AM6" s="409">
        <v>0.9</v>
      </c>
      <c r="AN6" s="410"/>
      <c r="AO6" s="409">
        <v>0.8</v>
      </c>
      <c r="AP6" s="410"/>
      <c r="AQ6" s="409">
        <v>0.8</v>
      </c>
      <c r="AR6" s="410"/>
      <c r="AS6" s="409">
        <v>0.7</v>
      </c>
      <c r="AT6" s="410"/>
      <c r="AU6" s="409">
        <v>0.8</v>
      </c>
      <c r="AV6" s="410"/>
      <c r="AW6" s="409">
        <v>1.1000000000000001</v>
      </c>
      <c r="AX6" s="410"/>
      <c r="AY6" s="409">
        <v>1.1000000000000001</v>
      </c>
      <c r="AZ6" s="410"/>
      <c r="BA6" s="409">
        <v>0.8</v>
      </c>
      <c r="BB6" s="410"/>
      <c r="BC6" s="409">
        <v>0.8</v>
      </c>
      <c r="BD6" s="410"/>
      <c r="BE6" s="409">
        <v>0.8</v>
      </c>
      <c r="BF6" s="410"/>
      <c r="BG6" s="409">
        <v>0.8</v>
      </c>
      <c r="BH6" s="410"/>
      <c r="BI6" s="409">
        <v>0.8</v>
      </c>
      <c r="BJ6" s="410"/>
      <c r="BK6" s="409">
        <v>0.9</v>
      </c>
      <c r="BL6" s="410"/>
      <c r="BM6" s="409">
        <v>1.1000000000000001</v>
      </c>
      <c r="BN6" s="410"/>
      <c r="BO6" s="409">
        <v>0.9</v>
      </c>
      <c r="BP6" s="410"/>
      <c r="BQ6" s="409">
        <v>1.1000000000000001</v>
      </c>
      <c r="BR6" s="410"/>
      <c r="BS6" s="409">
        <v>1</v>
      </c>
      <c r="BT6" s="410"/>
      <c r="BU6" s="409">
        <v>0.8</v>
      </c>
      <c r="BV6" s="410"/>
      <c r="BW6" s="409">
        <v>1.1000000000000001</v>
      </c>
      <c r="BX6" s="410"/>
      <c r="BY6" s="409">
        <v>0.9</v>
      </c>
      <c r="BZ6" s="410"/>
      <c r="CA6" s="409">
        <v>0.8</v>
      </c>
      <c r="CB6" s="410"/>
      <c r="CC6" s="409">
        <v>1</v>
      </c>
      <c r="CD6" s="410"/>
      <c r="CE6" s="409">
        <v>1</v>
      </c>
      <c r="CF6" s="410"/>
      <c r="CG6" s="409">
        <v>1</v>
      </c>
      <c r="CH6" s="410"/>
      <c r="CI6" s="409">
        <v>0.7</v>
      </c>
      <c r="CJ6" s="410"/>
      <c r="CK6" s="409">
        <v>1.2</v>
      </c>
      <c r="CL6" s="410"/>
      <c r="CM6" s="409">
        <v>0.7</v>
      </c>
      <c r="CN6" s="410"/>
      <c r="CO6" s="409"/>
      <c r="CP6" s="410"/>
    </row>
    <row r="7" spans="1:94" x14ac:dyDescent="0.35">
      <c r="A7" s="413" t="s">
        <v>39</v>
      </c>
      <c r="B7" s="413"/>
      <c r="C7" s="413"/>
      <c r="D7" s="413"/>
      <c r="E7" s="413"/>
      <c r="F7" s="413"/>
      <c r="G7" s="413"/>
      <c r="H7" s="413"/>
      <c r="I7" s="413"/>
      <c r="K7" s="409">
        <v>1.2</v>
      </c>
      <c r="L7" s="410"/>
      <c r="M7" s="409">
        <v>1.2</v>
      </c>
      <c r="N7" s="410"/>
      <c r="O7" s="409">
        <v>0.9</v>
      </c>
      <c r="P7" s="410"/>
      <c r="Q7" s="409">
        <v>1.2</v>
      </c>
      <c r="R7" s="410"/>
      <c r="S7" s="409">
        <v>1</v>
      </c>
      <c r="T7" s="410"/>
      <c r="U7" s="409">
        <v>0.9</v>
      </c>
      <c r="V7" s="410"/>
      <c r="W7" s="409">
        <v>0.8</v>
      </c>
      <c r="X7" s="410"/>
      <c r="Y7" s="409">
        <v>1.1000000000000001</v>
      </c>
      <c r="Z7" s="410"/>
      <c r="AA7" s="409">
        <v>1.1000000000000001</v>
      </c>
      <c r="AB7" s="410"/>
      <c r="AC7" s="409">
        <v>0.7</v>
      </c>
      <c r="AD7" s="410"/>
      <c r="AE7" s="409">
        <v>1.1000000000000001</v>
      </c>
      <c r="AF7" s="410"/>
      <c r="AG7" s="409">
        <v>0.9</v>
      </c>
      <c r="AH7" s="410"/>
      <c r="AI7" s="409">
        <v>1.2</v>
      </c>
      <c r="AJ7" s="410"/>
      <c r="AK7" s="409">
        <v>1.1000000000000001</v>
      </c>
      <c r="AL7" s="410"/>
      <c r="AM7" s="409">
        <v>0.9</v>
      </c>
      <c r="AN7" s="410"/>
      <c r="AO7" s="409">
        <v>0.8</v>
      </c>
      <c r="AP7" s="410"/>
      <c r="AQ7" s="409">
        <v>1</v>
      </c>
      <c r="AR7" s="410"/>
      <c r="AS7" s="409">
        <v>0.7</v>
      </c>
      <c r="AT7" s="410"/>
      <c r="AU7" s="409">
        <v>0.8</v>
      </c>
      <c r="AV7" s="410"/>
      <c r="AW7" s="409">
        <v>0.8</v>
      </c>
      <c r="AX7" s="410"/>
      <c r="AY7" s="409">
        <v>1.1000000000000001</v>
      </c>
      <c r="AZ7" s="410"/>
      <c r="BA7" s="409">
        <v>1.2</v>
      </c>
      <c r="BB7" s="410"/>
      <c r="BC7" s="409">
        <v>1.2</v>
      </c>
      <c r="BD7" s="410"/>
      <c r="BE7" s="409">
        <v>1.2</v>
      </c>
      <c r="BF7" s="410"/>
      <c r="BG7" s="409">
        <v>1.2</v>
      </c>
      <c r="BH7" s="410"/>
      <c r="BI7" s="409">
        <v>1.3</v>
      </c>
      <c r="BJ7" s="410"/>
      <c r="BK7" s="409">
        <v>0.9</v>
      </c>
      <c r="BL7" s="410"/>
      <c r="BM7" s="409">
        <v>1.1000000000000001</v>
      </c>
      <c r="BN7" s="410"/>
      <c r="BO7" s="409">
        <v>0.9</v>
      </c>
      <c r="BP7" s="410"/>
      <c r="BQ7" s="409">
        <v>1.1000000000000001</v>
      </c>
      <c r="BR7" s="410"/>
      <c r="BS7" s="409">
        <v>1.2</v>
      </c>
      <c r="BT7" s="410"/>
      <c r="BU7" s="409">
        <v>1.1000000000000001</v>
      </c>
      <c r="BV7" s="410"/>
      <c r="BW7" s="409">
        <v>0.8</v>
      </c>
      <c r="BX7" s="410"/>
      <c r="BY7" s="409">
        <v>1.2</v>
      </c>
      <c r="BZ7" s="410"/>
      <c r="CA7" s="409">
        <v>1.1000000000000001</v>
      </c>
      <c r="CB7" s="410"/>
      <c r="CC7" s="409">
        <v>0.8</v>
      </c>
      <c r="CD7" s="410"/>
      <c r="CE7" s="409">
        <v>1</v>
      </c>
      <c r="CF7" s="410"/>
      <c r="CG7" s="409">
        <v>0.8</v>
      </c>
      <c r="CH7" s="410"/>
      <c r="CI7" s="409">
        <v>0.7</v>
      </c>
      <c r="CJ7" s="410"/>
      <c r="CK7" s="409">
        <v>1.2</v>
      </c>
      <c r="CL7" s="410"/>
      <c r="CM7" s="409">
        <v>0.7</v>
      </c>
      <c r="CN7" s="410"/>
      <c r="CO7" s="409"/>
      <c r="CP7" s="410"/>
    </row>
    <row r="8" spans="1:94" x14ac:dyDescent="0.35">
      <c r="A8" s="413" t="s">
        <v>44</v>
      </c>
      <c r="B8" s="413"/>
      <c r="C8" s="413"/>
      <c r="D8" s="413"/>
      <c r="E8" s="413"/>
      <c r="F8" s="413"/>
      <c r="G8" s="413"/>
      <c r="H8" s="413"/>
      <c r="I8" s="413"/>
      <c r="K8" s="409">
        <v>1</v>
      </c>
      <c r="L8" s="410"/>
      <c r="M8" s="409">
        <v>1</v>
      </c>
      <c r="N8" s="410"/>
      <c r="O8" s="409">
        <v>0.9</v>
      </c>
      <c r="P8" s="410"/>
      <c r="Q8" s="409">
        <v>1.1000000000000001</v>
      </c>
      <c r="R8" s="410"/>
      <c r="S8" s="409">
        <v>1</v>
      </c>
      <c r="T8" s="410"/>
      <c r="U8" s="409">
        <v>0.8</v>
      </c>
      <c r="V8" s="410"/>
      <c r="W8" s="409">
        <v>0.8</v>
      </c>
      <c r="X8" s="410"/>
      <c r="Y8" s="409">
        <v>0.8</v>
      </c>
      <c r="Z8" s="410"/>
      <c r="AA8" s="409">
        <v>1.1000000000000001</v>
      </c>
      <c r="AB8" s="410"/>
      <c r="AC8" s="409">
        <v>0.7</v>
      </c>
      <c r="AD8" s="410"/>
      <c r="AE8" s="409">
        <v>0.8</v>
      </c>
      <c r="AF8" s="410"/>
      <c r="AG8" s="409">
        <v>0.9</v>
      </c>
      <c r="AH8" s="410"/>
      <c r="AI8" s="409">
        <v>0.9</v>
      </c>
      <c r="AJ8" s="410"/>
      <c r="AK8" s="409">
        <v>1.1000000000000001</v>
      </c>
      <c r="AL8" s="410"/>
      <c r="AM8" s="409">
        <v>1</v>
      </c>
      <c r="AN8" s="410"/>
      <c r="AO8" s="409">
        <v>0.8</v>
      </c>
      <c r="AP8" s="410"/>
      <c r="AQ8" s="409">
        <v>0.8</v>
      </c>
      <c r="AR8" s="410"/>
      <c r="AS8" s="409">
        <v>0.7</v>
      </c>
      <c r="AT8" s="410"/>
      <c r="AU8" s="409">
        <v>0.8</v>
      </c>
      <c r="AV8" s="410"/>
      <c r="AW8" s="409">
        <v>0.8</v>
      </c>
      <c r="AX8" s="410"/>
      <c r="AY8" s="409">
        <v>1.1000000000000001</v>
      </c>
      <c r="AZ8" s="410"/>
      <c r="BA8" s="409">
        <v>1.1000000000000001</v>
      </c>
      <c r="BB8" s="410"/>
      <c r="BC8" s="409">
        <v>0.8</v>
      </c>
      <c r="BD8" s="410"/>
      <c r="BE8" s="409">
        <v>1.1000000000000001</v>
      </c>
      <c r="BF8" s="410"/>
      <c r="BG8" s="409">
        <v>1.1000000000000001</v>
      </c>
      <c r="BH8" s="410"/>
      <c r="BI8" s="409">
        <v>0.8</v>
      </c>
      <c r="BJ8" s="410"/>
      <c r="BK8" s="409">
        <v>0.9</v>
      </c>
      <c r="BL8" s="410"/>
      <c r="BM8" s="409">
        <v>1.1000000000000001</v>
      </c>
      <c r="BN8" s="410"/>
      <c r="BO8" s="409">
        <v>0.9</v>
      </c>
      <c r="BP8" s="410"/>
      <c r="BQ8" s="409">
        <v>1.1000000000000001</v>
      </c>
      <c r="BR8" s="410"/>
      <c r="BS8" s="409">
        <v>1.2</v>
      </c>
      <c r="BT8" s="410"/>
      <c r="BU8" s="409">
        <v>0.8</v>
      </c>
      <c r="BV8" s="410"/>
      <c r="BW8" s="409">
        <v>0.8</v>
      </c>
      <c r="BX8" s="410"/>
      <c r="BY8" s="409">
        <v>0.9</v>
      </c>
      <c r="BZ8" s="410"/>
      <c r="CA8" s="409">
        <v>0.8</v>
      </c>
      <c r="CB8" s="410"/>
      <c r="CC8" s="409">
        <v>0.8</v>
      </c>
      <c r="CD8" s="410"/>
      <c r="CE8" s="409">
        <v>1</v>
      </c>
      <c r="CF8" s="410"/>
      <c r="CG8" s="409">
        <v>0.8</v>
      </c>
      <c r="CH8" s="410"/>
      <c r="CI8" s="409">
        <v>0.8</v>
      </c>
      <c r="CJ8" s="410"/>
      <c r="CK8" s="409">
        <v>1.2</v>
      </c>
      <c r="CL8" s="410"/>
      <c r="CM8" s="409">
        <v>1.2</v>
      </c>
      <c r="CN8" s="410"/>
      <c r="CO8" s="409"/>
      <c r="CP8" s="410"/>
    </row>
    <row r="9" spans="1:94" x14ac:dyDescent="0.35">
      <c r="A9" s="413" t="s">
        <v>42</v>
      </c>
      <c r="B9" s="413"/>
      <c r="C9" s="413"/>
      <c r="D9" s="413"/>
      <c r="E9" s="413"/>
      <c r="F9" s="413"/>
      <c r="G9" s="413"/>
      <c r="H9" s="413"/>
      <c r="I9" s="413"/>
      <c r="K9" s="409">
        <v>1</v>
      </c>
      <c r="L9" s="410"/>
      <c r="M9" s="409">
        <v>1</v>
      </c>
      <c r="N9" s="410"/>
      <c r="O9" s="409">
        <v>0.9</v>
      </c>
      <c r="P9" s="410"/>
      <c r="Q9" s="409">
        <v>1.1000000000000001</v>
      </c>
      <c r="R9" s="410"/>
      <c r="S9" s="409">
        <v>0.7</v>
      </c>
      <c r="T9" s="410"/>
      <c r="U9" s="409">
        <v>0.8</v>
      </c>
      <c r="V9" s="410"/>
      <c r="W9" s="409">
        <v>0.8</v>
      </c>
      <c r="X9" s="410"/>
      <c r="Y9" s="409">
        <v>1.1000000000000001</v>
      </c>
      <c r="Z9" s="410"/>
      <c r="AA9" s="409">
        <v>1.1000000000000001</v>
      </c>
      <c r="AB9" s="410"/>
      <c r="AC9" s="409">
        <v>0.7</v>
      </c>
      <c r="AD9" s="410"/>
      <c r="AE9" s="409">
        <v>0.8</v>
      </c>
      <c r="AF9" s="410"/>
      <c r="AG9" s="409">
        <v>0.9</v>
      </c>
      <c r="AH9" s="410"/>
      <c r="AI9" s="409">
        <v>0.9</v>
      </c>
      <c r="AJ9" s="410"/>
      <c r="AK9" s="409">
        <v>1.1000000000000001</v>
      </c>
      <c r="AL9" s="410"/>
      <c r="AM9" s="409">
        <v>0.9</v>
      </c>
      <c r="AN9" s="410"/>
      <c r="AO9" s="409">
        <v>0.8</v>
      </c>
      <c r="AP9" s="410"/>
      <c r="AQ9" s="409">
        <v>0.8</v>
      </c>
      <c r="AR9" s="410"/>
      <c r="AS9" s="409">
        <v>0.7</v>
      </c>
      <c r="AT9" s="410"/>
      <c r="AU9" s="409">
        <v>0.8</v>
      </c>
      <c r="AV9" s="410"/>
      <c r="AW9" s="409">
        <v>0.8</v>
      </c>
      <c r="AX9" s="410"/>
      <c r="AY9" s="409">
        <v>1.3</v>
      </c>
      <c r="AZ9" s="410"/>
      <c r="BA9" s="409">
        <v>0.8</v>
      </c>
      <c r="BB9" s="410"/>
      <c r="BC9" s="409">
        <v>0.8</v>
      </c>
      <c r="BD9" s="410"/>
      <c r="BE9" s="409">
        <v>0.8</v>
      </c>
      <c r="BF9" s="410"/>
      <c r="BG9" s="409">
        <v>0.8</v>
      </c>
      <c r="BH9" s="410"/>
      <c r="BI9" s="409">
        <v>0.8</v>
      </c>
      <c r="BJ9" s="410"/>
      <c r="BK9" s="409">
        <v>0.7</v>
      </c>
      <c r="BL9" s="410"/>
      <c r="BM9" s="409">
        <v>1.1000000000000001</v>
      </c>
      <c r="BN9" s="410"/>
      <c r="BO9" s="409">
        <v>0.7</v>
      </c>
      <c r="BP9" s="410"/>
      <c r="BQ9" s="409">
        <v>0.9</v>
      </c>
      <c r="BR9" s="410"/>
      <c r="BS9" s="409">
        <v>0.7</v>
      </c>
      <c r="BT9" s="410"/>
      <c r="BU9" s="409">
        <v>0.8</v>
      </c>
      <c r="BV9" s="410"/>
      <c r="BW9" s="409">
        <v>0.8</v>
      </c>
      <c r="BX9" s="410"/>
      <c r="BY9" s="409">
        <v>0.9</v>
      </c>
      <c r="BZ9" s="410"/>
      <c r="CA9" s="409">
        <v>0.8</v>
      </c>
      <c r="CB9" s="410"/>
      <c r="CC9" s="409">
        <v>0.8</v>
      </c>
      <c r="CD9" s="410"/>
      <c r="CE9" s="409">
        <v>0.8</v>
      </c>
      <c r="CF9" s="410"/>
      <c r="CG9" s="409">
        <v>0.8</v>
      </c>
      <c r="CH9" s="410"/>
      <c r="CI9" s="409">
        <v>0.7</v>
      </c>
      <c r="CJ9" s="410"/>
      <c r="CK9" s="409">
        <v>1.2</v>
      </c>
      <c r="CL9" s="410"/>
      <c r="CM9" s="409">
        <v>0.7</v>
      </c>
      <c r="CN9" s="410"/>
      <c r="CO9" s="409"/>
      <c r="CP9" s="410"/>
    </row>
    <row r="10" spans="1:94" x14ac:dyDescent="0.35">
      <c r="A10" s="413" t="s">
        <v>41</v>
      </c>
      <c r="B10" s="413"/>
      <c r="C10" s="413"/>
      <c r="D10" s="413"/>
      <c r="E10" s="413"/>
      <c r="F10" s="413"/>
      <c r="G10" s="413"/>
      <c r="H10" s="413"/>
      <c r="I10" s="413"/>
      <c r="K10" s="409">
        <v>1.1000000000000001</v>
      </c>
      <c r="L10" s="410"/>
      <c r="M10" s="409">
        <v>1.1000000000000001</v>
      </c>
      <c r="N10" s="410"/>
      <c r="O10" s="409">
        <v>0.9</v>
      </c>
      <c r="P10" s="410"/>
      <c r="Q10" s="409">
        <v>1.1000000000000001</v>
      </c>
      <c r="R10" s="410"/>
      <c r="S10" s="409">
        <v>0.7</v>
      </c>
      <c r="T10" s="410"/>
      <c r="U10" s="409">
        <v>0.8</v>
      </c>
      <c r="V10" s="410"/>
      <c r="W10" s="409">
        <v>0.8</v>
      </c>
      <c r="X10" s="410"/>
      <c r="Y10" s="409">
        <v>1.1000000000000001</v>
      </c>
      <c r="Z10" s="410"/>
      <c r="AA10" s="409">
        <v>0.8</v>
      </c>
      <c r="AB10" s="410"/>
      <c r="AC10" s="409">
        <v>0.7</v>
      </c>
      <c r="AD10" s="410"/>
      <c r="AE10" s="409">
        <v>0.8</v>
      </c>
      <c r="AF10" s="410"/>
      <c r="AG10" s="409">
        <v>0.9</v>
      </c>
      <c r="AH10" s="410"/>
      <c r="AI10" s="409">
        <v>0.9</v>
      </c>
      <c r="AJ10" s="410"/>
      <c r="AK10" s="409">
        <v>1.1000000000000001</v>
      </c>
      <c r="AL10" s="410"/>
      <c r="AM10" s="409">
        <v>1.2</v>
      </c>
      <c r="AN10" s="410"/>
      <c r="AO10" s="409">
        <v>0.8</v>
      </c>
      <c r="AP10" s="410"/>
      <c r="AQ10" s="409">
        <v>0.8</v>
      </c>
      <c r="AR10" s="410"/>
      <c r="AS10" s="409">
        <v>0.7</v>
      </c>
      <c r="AT10" s="410"/>
      <c r="AU10" s="409">
        <v>0.8</v>
      </c>
      <c r="AV10" s="410"/>
      <c r="AW10" s="409">
        <v>0.8</v>
      </c>
      <c r="AX10" s="410"/>
      <c r="AY10" s="409">
        <v>1.1000000000000001</v>
      </c>
      <c r="AZ10" s="410"/>
      <c r="BA10" s="409">
        <v>0.8</v>
      </c>
      <c r="BB10" s="410"/>
      <c r="BC10" s="409">
        <v>0.8</v>
      </c>
      <c r="BD10" s="410"/>
      <c r="BE10" s="409">
        <v>0.8</v>
      </c>
      <c r="BF10" s="410"/>
      <c r="BG10" s="409">
        <v>0.8</v>
      </c>
      <c r="BH10" s="410"/>
      <c r="BI10" s="409">
        <v>0.8</v>
      </c>
      <c r="BJ10" s="410"/>
      <c r="BK10" s="409">
        <v>0.9</v>
      </c>
      <c r="BL10" s="410"/>
      <c r="BM10" s="409">
        <v>0.8</v>
      </c>
      <c r="BN10" s="410"/>
      <c r="BO10" s="409">
        <v>0.9</v>
      </c>
      <c r="BP10" s="410"/>
      <c r="BQ10" s="409">
        <v>0.8</v>
      </c>
      <c r="BR10" s="410"/>
      <c r="BS10" s="409">
        <v>1</v>
      </c>
      <c r="BT10" s="410"/>
      <c r="BU10" s="409">
        <v>0.8</v>
      </c>
      <c r="BV10" s="410"/>
      <c r="BW10" s="409">
        <v>0.8</v>
      </c>
      <c r="BX10" s="410"/>
      <c r="BY10" s="409">
        <v>0.9</v>
      </c>
      <c r="BZ10" s="410"/>
      <c r="CA10" s="409">
        <v>0.8</v>
      </c>
      <c r="CB10" s="410"/>
      <c r="CC10" s="409">
        <v>0.8</v>
      </c>
      <c r="CD10" s="410"/>
      <c r="CE10" s="409">
        <v>1</v>
      </c>
      <c r="CF10" s="410"/>
      <c r="CG10" s="409">
        <v>0.8</v>
      </c>
      <c r="CH10" s="410"/>
      <c r="CI10" s="409">
        <v>0.7</v>
      </c>
      <c r="CJ10" s="410"/>
      <c r="CK10" s="409">
        <v>1.2</v>
      </c>
      <c r="CL10" s="410"/>
      <c r="CM10" s="409">
        <v>0.7</v>
      </c>
      <c r="CN10" s="410"/>
      <c r="CO10" s="409"/>
      <c r="CP10" s="410"/>
    </row>
    <row r="11" spans="1:94" x14ac:dyDescent="0.35">
      <c r="A11" s="413" t="s">
        <v>43</v>
      </c>
      <c r="B11" s="413"/>
      <c r="C11" s="413"/>
      <c r="D11" s="413"/>
      <c r="E11" s="413"/>
      <c r="F11" s="413"/>
      <c r="G11" s="413"/>
      <c r="H11" s="413"/>
      <c r="I11" s="413"/>
      <c r="K11" s="409">
        <v>1</v>
      </c>
      <c r="L11" s="410"/>
      <c r="M11" s="409">
        <v>1</v>
      </c>
      <c r="N11" s="410"/>
      <c r="O11" s="409">
        <v>1.1000000000000001</v>
      </c>
      <c r="P11" s="410"/>
      <c r="Q11" s="409">
        <v>1.1000000000000001</v>
      </c>
      <c r="R11" s="410"/>
      <c r="S11" s="409">
        <v>1</v>
      </c>
      <c r="T11" s="410"/>
      <c r="U11" s="409">
        <v>0.8</v>
      </c>
      <c r="V11" s="410"/>
      <c r="W11" s="409">
        <v>0.8</v>
      </c>
      <c r="X11" s="410"/>
      <c r="Y11" s="409">
        <v>0.8</v>
      </c>
      <c r="Z11" s="410"/>
      <c r="AA11" s="409">
        <v>0.9</v>
      </c>
      <c r="AB11" s="410"/>
      <c r="AC11" s="409">
        <v>0.7</v>
      </c>
      <c r="AD11" s="410"/>
      <c r="AE11" s="409">
        <v>0.8</v>
      </c>
      <c r="AF11" s="410"/>
      <c r="AG11" s="409">
        <v>0.9</v>
      </c>
      <c r="AH11" s="410"/>
      <c r="AI11" s="409">
        <v>0.9</v>
      </c>
      <c r="AJ11" s="410"/>
      <c r="AK11" s="409">
        <v>1.1000000000000001</v>
      </c>
      <c r="AL11" s="410"/>
      <c r="AM11" s="409">
        <v>0.9</v>
      </c>
      <c r="AN11" s="410"/>
      <c r="AO11" s="409">
        <v>0.8</v>
      </c>
      <c r="AP11" s="410"/>
      <c r="AQ11" s="409">
        <v>0.8</v>
      </c>
      <c r="AR11" s="410"/>
      <c r="AS11" s="409">
        <v>0.7</v>
      </c>
      <c r="AT11" s="410"/>
      <c r="AU11" s="409">
        <v>0.8</v>
      </c>
      <c r="AV11" s="410"/>
      <c r="AW11" s="409">
        <v>0.8</v>
      </c>
      <c r="AX11" s="410"/>
      <c r="AY11" s="409">
        <v>0.9</v>
      </c>
      <c r="AZ11" s="410"/>
      <c r="BA11" s="409">
        <v>0.8</v>
      </c>
      <c r="BB11" s="410"/>
      <c r="BC11" s="409">
        <v>0.8</v>
      </c>
      <c r="BD11" s="410"/>
      <c r="BE11" s="409">
        <v>0.8</v>
      </c>
      <c r="BF11" s="410"/>
      <c r="BG11" s="409">
        <v>0.8</v>
      </c>
      <c r="BH11" s="410"/>
      <c r="BI11" s="409">
        <v>0.8</v>
      </c>
      <c r="BJ11" s="410"/>
      <c r="BK11" s="409">
        <v>1.2</v>
      </c>
      <c r="BL11" s="410"/>
      <c r="BM11" s="409">
        <v>1.2</v>
      </c>
      <c r="BN11" s="410"/>
      <c r="BO11" s="409">
        <v>1.2</v>
      </c>
      <c r="BP11" s="410"/>
      <c r="BQ11" s="409">
        <v>1.1000000000000001</v>
      </c>
      <c r="BR11" s="410"/>
      <c r="BS11" s="409">
        <v>1</v>
      </c>
      <c r="BT11" s="410"/>
      <c r="BU11" s="409">
        <v>0.8</v>
      </c>
      <c r="BV11" s="410"/>
      <c r="BW11" s="409">
        <v>0.8</v>
      </c>
      <c r="BX11" s="410"/>
      <c r="BY11" s="409">
        <v>0.9</v>
      </c>
      <c r="BZ11" s="410"/>
      <c r="CA11" s="409">
        <v>0.8</v>
      </c>
      <c r="CB11" s="410"/>
      <c r="CC11" s="409">
        <v>0.8</v>
      </c>
      <c r="CD11" s="410"/>
      <c r="CE11" s="409">
        <v>0.8</v>
      </c>
      <c r="CF11" s="410"/>
      <c r="CG11" s="409">
        <v>0.8</v>
      </c>
      <c r="CH11" s="410"/>
      <c r="CI11" s="409">
        <v>0.7</v>
      </c>
      <c r="CJ11" s="410"/>
      <c r="CK11" s="409">
        <v>1</v>
      </c>
      <c r="CL11" s="410"/>
      <c r="CM11" s="409">
        <v>1.1000000000000001</v>
      </c>
      <c r="CN11" s="410"/>
      <c r="CO11" s="409"/>
      <c r="CP11" s="410"/>
    </row>
    <row r="12" spans="1:94" ht="8.5" customHeight="1" x14ac:dyDescent="0.35"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</row>
    <row r="13" spans="1:94" x14ac:dyDescent="0.35">
      <c r="A13" s="543" t="s">
        <v>45</v>
      </c>
      <c r="B13" s="543"/>
      <c r="C13" s="543"/>
      <c r="D13" s="543"/>
      <c r="E13" s="543"/>
      <c r="F13" s="543"/>
      <c r="G13" s="543"/>
      <c r="H13" s="543"/>
      <c r="I13" s="543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8"/>
      <c r="BD13" s="148"/>
      <c r="BE13" s="148"/>
      <c r="BF13" s="148"/>
      <c r="BG13" s="148"/>
      <c r="BH13" s="148"/>
      <c r="BI13" s="147"/>
      <c r="BJ13" s="147"/>
      <c r="BK13" s="148"/>
      <c r="BL13" s="148"/>
      <c r="BM13" s="148"/>
      <c r="BN13" s="148"/>
      <c r="BO13" s="148"/>
      <c r="BP13" s="148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50"/>
      <c r="CD13" s="150"/>
      <c r="CE13" s="150"/>
      <c r="CF13" s="150"/>
      <c r="CG13" s="150"/>
      <c r="CH13" s="150"/>
      <c r="CI13" s="150"/>
      <c r="CJ13" s="150"/>
      <c r="CK13" s="150"/>
      <c r="CL13" s="150"/>
      <c r="CM13" s="150"/>
      <c r="CN13" s="150"/>
      <c r="CO13" s="150"/>
      <c r="CP13" s="150"/>
    </row>
    <row r="14" spans="1:94" x14ac:dyDescent="0.35">
      <c r="A14" s="413" t="s">
        <v>46</v>
      </c>
      <c r="B14" s="413"/>
      <c r="C14" s="413"/>
      <c r="D14" s="413"/>
      <c r="E14" s="413"/>
      <c r="F14" s="413"/>
      <c r="G14" s="413"/>
      <c r="H14" s="413"/>
      <c r="I14" s="413"/>
      <c r="K14" s="409">
        <v>1.2</v>
      </c>
      <c r="L14" s="410"/>
      <c r="M14" s="409">
        <v>1.1000000000000001</v>
      </c>
      <c r="N14" s="410"/>
      <c r="O14" s="409">
        <v>1.2</v>
      </c>
      <c r="P14" s="410"/>
      <c r="Q14" s="409">
        <v>1.2</v>
      </c>
      <c r="R14" s="410"/>
      <c r="S14" s="409">
        <v>1.1000000000000001</v>
      </c>
      <c r="T14" s="410"/>
      <c r="U14" s="409">
        <v>0.9</v>
      </c>
      <c r="V14" s="410"/>
      <c r="W14" s="409">
        <v>0.9</v>
      </c>
      <c r="X14" s="410"/>
      <c r="Y14" s="409">
        <v>1</v>
      </c>
      <c r="Z14" s="410"/>
      <c r="AA14" s="409">
        <v>0.9</v>
      </c>
      <c r="AB14" s="410"/>
      <c r="AC14" s="409">
        <v>1</v>
      </c>
      <c r="AD14" s="410"/>
      <c r="AE14" s="409">
        <v>1</v>
      </c>
      <c r="AF14" s="410"/>
      <c r="AG14" s="409">
        <v>0.7</v>
      </c>
      <c r="AH14" s="410"/>
      <c r="AI14" s="409">
        <v>1.1000000000000001</v>
      </c>
      <c r="AJ14" s="410"/>
      <c r="AK14" s="409">
        <v>0.7</v>
      </c>
      <c r="AL14" s="410"/>
      <c r="AM14" s="409">
        <v>1</v>
      </c>
      <c r="AN14" s="410"/>
      <c r="AO14" s="409">
        <v>1.2</v>
      </c>
      <c r="AP14" s="410"/>
      <c r="AQ14" s="409">
        <v>0.7</v>
      </c>
      <c r="AR14" s="410"/>
      <c r="AS14" s="409">
        <v>1.2</v>
      </c>
      <c r="AT14" s="410"/>
      <c r="AU14" s="409">
        <v>0.9</v>
      </c>
      <c r="AV14" s="410"/>
      <c r="AW14" s="409">
        <v>1.2</v>
      </c>
      <c r="AX14" s="410"/>
      <c r="AY14" s="409">
        <v>1.1000000000000001</v>
      </c>
      <c r="AZ14" s="410"/>
      <c r="BA14" s="409">
        <v>1.2</v>
      </c>
      <c r="BB14" s="410"/>
      <c r="BC14" s="409">
        <v>1.2</v>
      </c>
      <c r="BD14" s="410"/>
      <c r="BE14" s="409">
        <v>1.2</v>
      </c>
      <c r="BF14" s="410"/>
      <c r="BG14" s="409">
        <v>1.1000000000000001</v>
      </c>
      <c r="BH14" s="410"/>
      <c r="BI14" s="409">
        <v>1.2</v>
      </c>
      <c r="BJ14" s="410"/>
      <c r="BK14" s="409">
        <v>1.1000000000000001</v>
      </c>
      <c r="BL14" s="410"/>
      <c r="BM14" s="409">
        <v>1.1000000000000001</v>
      </c>
      <c r="BN14" s="410"/>
      <c r="BO14" s="409">
        <v>1</v>
      </c>
      <c r="BP14" s="410"/>
      <c r="BQ14" s="409">
        <v>0.9</v>
      </c>
      <c r="BR14" s="410"/>
      <c r="BS14" s="409">
        <v>0.8</v>
      </c>
      <c r="BT14" s="410"/>
      <c r="BU14" s="409">
        <v>0.9</v>
      </c>
      <c r="BV14" s="410"/>
      <c r="BW14" s="409">
        <v>0.9</v>
      </c>
      <c r="BX14" s="410"/>
      <c r="BY14" s="409">
        <v>1.2</v>
      </c>
      <c r="BZ14" s="410"/>
      <c r="CA14" s="409">
        <v>0.9</v>
      </c>
      <c r="CB14" s="410"/>
      <c r="CC14" s="409">
        <v>0.9</v>
      </c>
      <c r="CD14" s="410"/>
      <c r="CE14" s="409">
        <v>1.2</v>
      </c>
      <c r="CF14" s="410"/>
      <c r="CG14" s="409">
        <v>0.7</v>
      </c>
      <c r="CH14" s="410"/>
      <c r="CI14" s="409">
        <v>1</v>
      </c>
      <c r="CJ14" s="410"/>
      <c r="CK14" s="409">
        <v>0.8</v>
      </c>
      <c r="CL14" s="410"/>
      <c r="CM14" s="409">
        <v>1.1000000000000001</v>
      </c>
      <c r="CN14" s="410"/>
      <c r="CO14" s="409"/>
      <c r="CP14" s="410"/>
    </row>
    <row r="15" spans="1:94" x14ac:dyDescent="0.35">
      <c r="A15" s="413" t="s">
        <v>47</v>
      </c>
      <c r="B15" s="413"/>
      <c r="C15" s="413"/>
      <c r="D15" s="413"/>
      <c r="E15" s="413"/>
      <c r="F15" s="413"/>
      <c r="G15" s="413"/>
      <c r="H15" s="413"/>
      <c r="I15" s="413"/>
      <c r="K15" s="409">
        <v>1.2</v>
      </c>
      <c r="L15" s="410"/>
      <c r="M15" s="409">
        <v>1.1000000000000001</v>
      </c>
      <c r="N15" s="410"/>
      <c r="O15" s="409">
        <v>1.2</v>
      </c>
      <c r="P15" s="410"/>
      <c r="Q15" s="409">
        <v>1.2</v>
      </c>
      <c r="R15" s="410"/>
      <c r="S15" s="409">
        <v>1.1000000000000001</v>
      </c>
      <c r="T15" s="410"/>
      <c r="U15" s="409">
        <v>1.1000000000000001</v>
      </c>
      <c r="V15" s="410"/>
      <c r="W15" s="409">
        <v>1.1000000000000001</v>
      </c>
      <c r="X15" s="410"/>
      <c r="Y15" s="409">
        <v>1</v>
      </c>
      <c r="Z15" s="410"/>
      <c r="AA15" s="409">
        <v>1.1000000000000001</v>
      </c>
      <c r="AB15" s="410"/>
      <c r="AC15" s="409">
        <v>1</v>
      </c>
      <c r="AD15" s="410"/>
      <c r="AE15" s="409">
        <v>1.2</v>
      </c>
      <c r="AF15" s="410"/>
      <c r="AG15" s="409">
        <v>0.7</v>
      </c>
      <c r="AH15" s="410"/>
      <c r="AI15" s="409">
        <v>1.1000000000000001</v>
      </c>
      <c r="AJ15" s="410"/>
      <c r="AK15" s="409">
        <v>0.7</v>
      </c>
      <c r="AL15" s="410"/>
      <c r="AM15" s="409">
        <v>1</v>
      </c>
      <c r="AN15" s="410"/>
      <c r="AO15" s="409">
        <v>1.2</v>
      </c>
      <c r="AP15" s="410"/>
      <c r="AQ15" s="409">
        <v>0.7</v>
      </c>
      <c r="AR15" s="410"/>
      <c r="AS15" s="409">
        <v>1.2</v>
      </c>
      <c r="AT15" s="410"/>
      <c r="AU15" s="409">
        <v>0.9</v>
      </c>
      <c r="AV15" s="410"/>
      <c r="AW15" s="409">
        <v>1.2</v>
      </c>
      <c r="AX15" s="410"/>
      <c r="AY15" s="409">
        <v>1.2</v>
      </c>
      <c r="AZ15" s="410"/>
      <c r="BA15" s="409">
        <v>1.1000000000000001</v>
      </c>
      <c r="BB15" s="410"/>
      <c r="BC15" s="409">
        <v>1.2</v>
      </c>
      <c r="BD15" s="410"/>
      <c r="BE15" s="409">
        <v>1.2</v>
      </c>
      <c r="BF15" s="410"/>
      <c r="BG15" s="409">
        <v>1.1000000000000001</v>
      </c>
      <c r="BH15" s="410"/>
      <c r="BI15" s="409">
        <v>1.2</v>
      </c>
      <c r="BJ15" s="410"/>
      <c r="BK15" s="409">
        <v>1.1000000000000001</v>
      </c>
      <c r="BL15" s="410"/>
      <c r="BM15" s="409">
        <v>1.1000000000000001</v>
      </c>
      <c r="BN15" s="410"/>
      <c r="BO15" s="409">
        <v>1</v>
      </c>
      <c r="BP15" s="410"/>
      <c r="BQ15" s="409">
        <v>0.9</v>
      </c>
      <c r="BR15" s="410"/>
      <c r="BS15" s="409">
        <v>0.8</v>
      </c>
      <c r="BT15" s="410"/>
      <c r="BU15" s="409">
        <v>1.1000000000000001</v>
      </c>
      <c r="BV15" s="410"/>
      <c r="BW15" s="409">
        <v>1</v>
      </c>
      <c r="BX15" s="410"/>
      <c r="BY15" s="409">
        <v>1.2</v>
      </c>
      <c r="BZ15" s="410"/>
      <c r="CA15" s="409">
        <v>1</v>
      </c>
      <c r="CB15" s="410"/>
      <c r="CC15" s="409">
        <v>0.9</v>
      </c>
      <c r="CD15" s="410"/>
      <c r="CE15" s="409">
        <v>1.2</v>
      </c>
      <c r="CF15" s="410"/>
      <c r="CG15" s="409">
        <v>0.7</v>
      </c>
      <c r="CH15" s="410"/>
      <c r="CI15" s="409">
        <v>1</v>
      </c>
      <c r="CJ15" s="410"/>
      <c r="CK15" s="409">
        <v>0.8</v>
      </c>
      <c r="CL15" s="410"/>
      <c r="CM15" s="409">
        <v>1.1000000000000001</v>
      </c>
      <c r="CN15" s="410"/>
      <c r="CO15" s="409"/>
      <c r="CP15" s="410"/>
    </row>
    <row r="16" spans="1:94" x14ac:dyDescent="0.35">
      <c r="A16" s="413" t="s">
        <v>222</v>
      </c>
      <c r="B16" s="413"/>
      <c r="C16" s="413"/>
      <c r="D16" s="413"/>
      <c r="E16" s="413"/>
      <c r="F16" s="413"/>
      <c r="G16" s="413"/>
      <c r="H16" s="413"/>
      <c r="I16" s="413"/>
      <c r="K16" s="409">
        <v>1.2</v>
      </c>
      <c r="L16" s="410"/>
      <c r="M16" s="409">
        <v>1.1000000000000001</v>
      </c>
      <c r="N16" s="410"/>
      <c r="O16" s="409">
        <v>1.2</v>
      </c>
      <c r="P16" s="410"/>
      <c r="Q16" s="409">
        <v>1.2</v>
      </c>
      <c r="R16" s="410"/>
      <c r="S16" s="409">
        <v>1.1000000000000001</v>
      </c>
      <c r="T16" s="410"/>
      <c r="U16" s="409">
        <v>1.1000000000000001</v>
      </c>
      <c r="V16" s="410"/>
      <c r="W16" s="409">
        <v>1.1000000000000001</v>
      </c>
      <c r="X16" s="410"/>
      <c r="Y16" s="409">
        <v>1</v>
      </c>
      <c r="Z16" s="410"/>
      <c r="AA16" s="409">
        <v>1.1000000000000001</v>
      </c>
      <c r="AB16" s="410"/>
      <c r="AC16" s="409">
        <v>1</v>
      </c>
      <c r="AD16" s="410"/>
      <c r="AE16" s="409">
        <v>1.2</v>
      </c>
      <c r="AF16" s="410"/>
      <c r="AG16" s="409">
        <v>0.7</v>
      </c>
      <c r="AH16" s="410"/>
      <c r="AI16" s="409">
        <v>1.1000000000000001</v>
      </c>
      <c r="AJ16" s="410"/>
      <c r="AK16" s="409">
        <v>0.7</v>
      </c>
      <c r="AL16" s="410"/>
      <c r="AM16" s="409">
        <v>1</v>
      </c>
      <c r="AN16" s="410"/>
      <c r="AO16" s="409">
        <v>1.2</v>
      </c>
      <c r="AP16" s="410"/>
      <c r="AQ16" s="409">
        <v>0.7</v>
      </c>
      <c r="AR16" s="410"/>
      <c r="AS16" s="409">
        <v>0.9</v>
      </c>
      <c r="AT16" s="410"/>
      <c r="AU16" s="409">
        <v>0.9</v>
      </c>
      <c r="AV16" s="410"/>
      <c r="AW16" s="409">
        <v>1.2</v>
      </c>
      <c r="AX16" s="410"/>
      <c r="AY16" s="409">
        <v>1.1000000000000001</v>
      </c>
      <c r="AZ16" s="410"/>
      <c r="BA16" s="409">
        <v>1.1000000000000001</v>
      </c>
      <c r="BB16" s="410"/>
      <c r="BC16" s="409">
        <v>1.2</v>
      </c>
      <c r="BD16" s="410"/>
      <c r="BE16" s="409">
        <v>1.2</v>
      </c>
      <c r="BF16" s="410"/>
      <c r="BG16" s="409">
        <v>1.1000000000000001</v>
      </c>
      <c r="BH16" s="410"/>
      <c r="BI16" s="409">
        <v>1.2</v>
      </c>
      <c r="BJ16" s="410"/>
      <c r="BK16" s="409">
        <v>0.8</v>
      </c>
      <c r="BL16" s="410"/>
      <c r="BM16" s="409">
        <v>1.1000000000000001</v>
      </c>
      <c r="BN16" s="410"/>
      <c r="BO16" s="409">
        <v>0.8</v>
      </c>
      <c r="BP16" s="410"/>
      <c r="BQ16" s="409">
        <v>0.9</v>
      </c>
      <c r="BR16" s="410"/>
      <c r="BS16" s="409">
        <v>0.8</v>
      </c>
      <c r="BT16" s="410"/>
      <c r="BU16" s="409">
        <v>1.1000000000000001</v>
      </c>
      <c r="BV16" s="410"/>
      <c r="BW16" s="409">
        <v>1</v>
      </c>
      <c r="BX16" s="410"/>
      <c r="BY16" s="409">
        <v>1.2</v>
      </c>
      <c r="BZ16" s="410"/>
      <c r="CA16" s="409">
        <v>1</v>
      </c>
      <c r="CB16" s="410"/>
      <c r="CC16" s="409">
        <v>0.9</v>
      </c>
      <c r="CD16" s="410"/>
      <c r="CE16" s="409">
        <v>1</v>
      </c>
      <c r="CF16" s="410"/>
      <c r="CG16" s="409">
        <v>0.7</v>
      </c>
      <c r="CH16" s="410"/>
      <c r="CI16" s="409">
        <v>0.7</v>
      </c>
      <c r="CJ16" s="410"/>
      <c r="CK16" s="409">
        <v>0.8</v>
      </c>
      <c r="CL16" s="410"/>
      <c r="CM16" s="409">
        <v>1.3</v>
      </c>
      <c r="CN16" s="410"/>
      <c r="CO16" s="409"/>
      <c r="CP16" s="410"/>
    </row>
    <row r="17" spans="1:94" ht="8.5" customHeight="1" x14ac:dyDescent="0.35"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</row>
    <row r="18" spans="1:94" x14ac:dyDescent="0.35">
      <c r="A18" s="543" t="s">
        <v>48</v>
      </c>
      <c r="B18" s="543"/>
      <c r="C18" s="543"/>
      <c r="D18" s="543"/>
      <c r="E18" s="543"/>
      <c r="F18" s="543"/>
      <c r="G18" s="543"/>
      <c r="H18" s="543"/>
      <c r="I18" s="543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8"/>
      <c r="BD18" s="148"/>
      <c r="BE18" s="148"/>
      <c r="BF18" s="148"/>
      <c r="BG18" s="148"/>
      <c r="BH18" s="148"/>
      <c r="BI18" s="147"/>
      <c r="BJ18" s="147"/>
      <c r="BK18" s="148"/>
      <c r="BL18" s="148"/>
      <c r="BM18" s="148"/>
      <c r="BN18" s="148"/>
      <c r="BO18" s="148"/>
      <c r="BP18" s="148"/>
      <c r="BQ18" s="149"/>
      <c r="BR18" s="149"/>
      <c r="BS18" s="149"/>
      <c r="BT18" s="149"/>
      <c r="BU18" s="149"/>
      <c r="BV18" s="149"/>
      <c r="BW18" s="149"/>
      <c r="BX18" s="149"/>
      <c r="BY18" s="149"/>
      <c r="BZ18" s="149"/>
      <c r="CA18" s="149"/>
      <c r="CB18" s="149"/>
      <c r="CC18" s="150"/>
      <c r="CD18" s="150"/>
      <c r="CE18" s="150"/>
      <c r="CF18" s="150"/>
      <c r="CG18" s="150"/>
      <c r="CH18" s="150"/>
      <c r="CI18" s="150"/>
      <c r="CJ18" s="150"/>
      <c r="CK18" s="150"/>
      <c r="CL18" s="150"/>
      <c r="CM18" s="150"/>
      <c r="CN18" s="150"/>
      <c r="CO18" s="150"/>
      <c r="CP18" s="150"/>
    </row>
    <row r="19" spans="1:94" x14ac:dyDescent="0.35">
      <c r="A19" s="413" t="s">
        <v>52</v>
      </c>
      <c r="B19" s="413"/>
      <c r="C19" s="413"/>
      <c r="D19" s="413"/>
      <c r="E19" s="413"/>
      <c r="F19" s="413"/>
      <c r="G19" s="413"/>
      <c r="H19" s="413"/>
      <c r="I19" s="413"/>
      <c r="K19" s="409">
        <v>1</v>
      </c>
      <c r="L19" s="410"/>
      <c r="M19" s="409">
        <v>1</v>
      </c>
      <c r="N19" s="410"/>
      <c r="O19" s="409">
        <v>1.2</v>
      </c>
      <c r="P19" s="410"/>
      <c r="Q19" s="409">
        <v>1.1000000000000001</v>
      </c>
      <c r="R19" s="410"/>
      <c r="S19" s="409">
        <v>0.9</v>
      </c>
      <c r="T19" s="410"/>
      <c r="U19" s="409">
        <v>0.8</v>
      </c>
      <c r="V19" s="410"/>
      <c r="W19" s="409">
        <v>0.8</v>
      </c>
      <c r="X19" s="410"/>
      <c r="Y19" s="409">
        <v>1.1000000000000001</v>
      </c>
      <c r="Z19" s="410"/>
      <c r="AA19" s="409">
        <v>0.9</v>
      </c>
      <c r="AB19" s="410"/>
      <c r="AC19" s="409">
        <v>0.8</v>
      </c>
      <c r="AD19" s="410"/>
      <c r="AE19" s="409">
        <v>0.8</v>
      </c>
      <c r="AF19" s="410"/>
      <c r="AG19" s="409">
        <v>1</v>
      </c>
      <c r="AH19" s="410"/>
      <c r="AI19" s="409">
        <v>1.2</v>
      </c>
      <c r="AJ19" s="410"/>
      <c r="AK19" s="409">
        <v>0.8</v>
      </c>
      <c r="AL19" s="410"/>
      <c r="AM19" s="409">
        <v>1.1000000000000001</v>
      </c>
      <c r="AN19" s="410"/>
      <c r="AO19" s="409">
        <v>0.8</v>
      </c>
      <c r="AP19" s="410"/>
      <c r="AQ19" s="409">
        <v>0.7</v>
      </c>
      <c r="AR19" s="410"/>
      <c r="AS19" s="409">
        <v>1.1000000000000001</v>
      </c>
      <c r="AT19" s="410"/>
      <c r="AU19" s="409">
        <v>0.8</v>
      </c>
      <c r="AV19" s="410"/>
      <c r="AW19" s="409">
        <v>1.1000000000000001</v>
      </c>
      <c r="AX19" s="410"/>
      <c r="AY19" s="409">
        <v>0.9</v>
      </c>
      <c r="AZ19" s="410"/>
      <c r="BA19" s="409">
        <v>1</v>
      </c>
      <c r="BB19" s="410"/>
      <c r="BC19" s="409">
        <v>1</v>
      </c>
      <c r="BD19" s="410"/>
      <c r="BE19" s="409">
        <v>0.9</v>
      </c>
      <c r="BF19" s="410"/>
      <c r="BG19" s="409">
        <v>1</v>
      </c>
      <c r="BH19" s="410"/>
      <c r="BI19" s="409">
        <v>1.2</v>
      </c>
      <c r="BJ19" s="410"/>
      <c r="BK19" s="409">
        <v>1.2</v>
      </c>
      <c r="BL19" s="410"/>
      <c r="BM19" s="409">
        <v>0.9</v>
      </c>
      <c r="BN19" s="410"/>
      <c r="BO19" s="409">
        <v>0.8</v>
      </c>
      <c r="BP19" s="410"/>
      <c r="BQ19" s="409">
        <v>0.7</v>
      </c>
      <c r="BR19" s="410"/>
      <c r="BS19" s="409">
        <v>0.9</v>
      </c>
      <c r="BT19" s="410"/>
      <c r="BU19" s="409">
        <v>1.2</v>
      </c>
      <c r="BV19" s="410"/>
      <c r="BW19" s="409">
        <v>1.2</v>
      </c>
      <c r="BX19" s="410"/>
      <c r="BY19" s="409">
        <v>1</v>
      </c>
      <c r="BZ19" s="410"/>
      <c r="CA19" s="409">
        <v>1.1000000000000001</v>
      </c>
      <c r="CB19" s="410"/>
      <c r="CC19" s="409">
        <v>0.9</v>
      </c>
      <c r="CD19" s="410"/>
      <c r="CE19" s="409">
        <v>1.2</v>
      </c>
      <c r="CF19" s="410"/>
      <c r="CG19" s="409">
        <v>0.9</v>
      </c>
      <c r="CH19" s="410"/>
      <c r="CI19" s="409">
        <v>1.1000000000000001</v>
      </c>
      <c r="CJ19" s="410"/>
      <c r="CK19" s="409">
        <v>1</v>
      </c>
      <c r="CL19" s="410"/>
      <c r="CM19" s="409">
        <v>0.8</v>
      </c>
      <c r="CN19" s="410"/>
      <c r="CO19" s="409"/>
      <c r="CP19" s="410"/>
    </row>
    <row r="20" spans="1:94" x14ac:dyDescent="0.35">
      <c r="A20" s="413" t="s">
        <v>51</v>
      </c>
      <c r="B20" s="413"/>
      <c r="C20" s="413"/>
      <c r="D20" s="413"/>
      <c r="E20" s="413"/>
      <c r="F20" s="413"/>
      <c r="G20" s="413"/>
      <c r="H20" s="413"/>
      <c r="I20" s="413"/>
      <c r="K20" s="409">
        <v>1</v>
      </c>
      <c r="L20" s="410"/>
      <c r="M20" s="409">
        <v>1</v>
      </c>
      <c r="N20" s="410"/>
      <c r="O20" s="409">
        <v>1</v>
      </c>
      <c r="P20" s="410"/>
      <c r="Q20" s="409">
        <v>1.1000000000000001</v>
      </c>
      <c r="R20" s="410"/>
      <c r="S20" s="409">
        <v>0.9</v>
      </c>
      <c r="T20" s="410"/>
      <c r="U20" s="409">
        <v>0.8</v>
      </c>
      <c r="V20" s="410"/>
      <c r="W20" s="409">
        <v>0.8</v>
      </c>
      <c r="X20" s="410"/>
      <c r="Y20" s="409">
        <v>1.1000000000000001</v>
      </c>
      <c r="Z20" s="410"/>
      <c r="AA20" s="409">
        <v>0.9</v>
      </c>
      <c r="AB20" s="410"/>
      <c r="AC20" s="409">
        <v>0.8</v>
      </c>
      <c r="AD20" s="410"/>
      <c r="AE20" s="409">
        <v>1.1000000000000001</v>
      </c>
      <c r="AF20" s="410"/>
      <c r="AG20" s="409">
        <v>0.8</v>
      </c>
      <c r="AH20" s="410"/>
      <c r="AI20" s="409">
        <v>1.2</v>
      </c>
      <c r="AJ20" s="410"/>
      <c r="AK20" s="409">
        <v>0.8</v>
      </c>
      <c r="AL20" s="410"/>
      <c r="AM20" s="409">
        <v>1.1000000000000001</v>
      </c>
      <c r="AN20" s="410"/>
      <c r="AO20" s="409">
        <v>0.8</v>
      </c>
      <c r="AP20" s="410"/>
      <c r="AQ20" s="409">
        <v>0.7</v>
      </c>
      <c r="AR20" s="410"/>
      <c r="AS20" s="409">
        <v>1.1000000000000001</v>
      </c>
      <c r="AT20" s="410"/>
      <c r="AU20" s="409">
        <v>0.8</v>
      </c>
      <c r="AV20" s="410"/>
      <c r="AW20" s="409">
        <v>0.8</v>
      </c>
      <c r="AX20" s="410"/>
      <c r="AY20" s="409">
        <v>0.9</v>
      </c>
      <c r="AZ20" s="410"/>
      <c r="BA20" s="409">
        <v>1</v>
      </c>
      <c r="BB20" s="410"/>
      <c r="BC20" s="409">
        <v>1</v>
      </c>
      <c r="BD20" s="410"/>
      <c r="BE20" s="409">
        <v>0.9</v>
      </c>
      <c r="BF20" s="410"/>
      <c r="BG20" s="409">
        <v>1</v>
      </c>
      <c r="BH20" s="410"/>
      <c r="BI20" s="409">
        <v>1.2</v>
      </c>
      <c r="BJ20" s="410"/>
      <c r="BK20" s="409">
        <v>1.1000000000000001</v>
      </c>
      <c r="BL20" s="410"/>
      <c r="BM20" s="409">
        <v>0.9</v>
      </c>
      <c r="BN20" s="410"/>
      <c r="BO20" s="409">
        <v>1.1000000000000001</v>
      </c>
      <c r="BP20" s="410"/>
      <c r="BQ20" s="409">
        <v>0.7</v>
      </c>
      <c r="BR20" s="410"/>
      <c r="BS20" s="409">
        <v>1.1000000000000001</v>
      </c>
      <c r="BT20" s="410"/>
      <c r="BU20" s="409">
        <v>1</v>
      </c>
      <c r="BV20" s="410"/>
      <c r="BW20" s="409">
        <v>1.2</v>
      </c>
      <c r="BX20" s="410"/>
      <c r="BY20" s="409">
        <v>1</v>
      </c>
      <c r="BZ20" s="410"/>
      <c r="CA20" s="409">
        <v>0.9</v>
      </c>
      <c r="CB20" s="410"/>
      <c r="CC20" s="409">
        <v>0.9</v>
      </c>
      <c r="CD20" s="410"/>
      <c r="CE20" s="409">
        <v>1.2</v>
      </c>
      <c r="CF20" s="410"/>
      <c r="CG20" s="409">
        <v>0.9</v>
      </c>
      <c r="CH20" s="410"/>
      <c r="CI20" s="409">
        <v>0.8</v>
      </c>
      <c r="CJ20" s="410"/>
      <c r="CK20" s="409">
        <v>1</v>
      </c>
      <c r="CL20" s="410"/>
      <c r="CM20" s="409">
        <v>0.8</v>
      </c>
      <c r="CN20" s="410"/>
      <c r="CO20" s="409"/>
      <c r="CP20" s="410"/>
    </row>
    <row r="21" spans="1:94" x14ac:dyDescent="0.35">
      <c r="A21" s="413" t="s">
        <v>53</v>
      </c>
      <c r="B21" s="413"/>
      <c r="C21" s="413"/>
      <c r="D21" s="413"/>
      <c r="E21" s="413"/>
      <c r="F21" s="413"/>
      <c r="G21" s="413"/>
      <c r="H21" s="413"/>
      <c r="I21" s="413"/>
      <c r="K21" s="409">
        <v>1</v>
      </c>
      <c r="L21" s="410"/>
      <c r="M21" s="409">
        <v>1</v>
      </c>
      <c r="N21" s="410"/>
      <c r="O21" s="409">
        <v>1.2</v>
      </c>
      <c r="P21" s="410"/>
      <c r="Q21" s="409">
        <v>1.1000000000000001</v>
      </c>
      <c r="R21" s="410"/>
      <c r="S21" s="409">
        <v>0.9</v>
      </c>
      <c r="T21" s="410"/>
      <c r="U21" s="409">
        <v>0.8</v>
      </c>
      <c r="V21" s="410"/>
      <c r="W21" s="409">
        <v>0.8</v>
      </c>
      <c r="X21" s="410"/>
      <c r="Y21" s="409">
        <v>1.1000000000000001</v>
      </c>
      <c r="Z21" s="410"/>
      <c r="AA21" s="409">
        <v>0.9</v>
      </c>
      <c r="AB21" s="410"/>
      <c r="AC21" s="409">
        <v>0.8</v>
      </c>
      <c r="AD21" s="410"/>
      <c r="AE21" s="409">
        <v>0.8</v>
      </c>
      <c r="AF21" s="410"/>
      <c r="AG21" s="409">
        <v>0.8</v>
      </c>
      <c r="AH21" s="410"/>
      <c r="AI21" s="409">
        <v>0.9</v>
      </c>
      <c r="AJ21" s="410"/>
      <c r="AK21" s="409">
        <v>0.8</v>
      </c>
      <c r="AL21" s="410"/>
      <c r="AM21" s="409">
        <v>1.1000000000000001</v>
      </c>
      <c r="AN21" s="410"/>
      <c r="AO21" s="409">
        <v>0.8</v>
      </c>
      <c r="AP21" s="410"/>
      <c r="AQ21" s="409">
        <v>0.7</v>
      </c>
      <c r="AR21" s="410"/>
      <c r="AS21" s="409">
        <v>1.1000000000000001</v>
      </c>
      <c r="AT21" s="410"/>
      <c r="AU21" s="409">
        <v>0.8</v>
      </c>
      <c r="AV21" s="410"/>
      <c r="AW21" s="409">
        <v>0.8</v>
      </c>
      <c r="AX21" s="410"/>
      <c r="AY21" s="409">
        <v>0.9</v>
      </c>
      <c r="AZ21" s="410"/>
      <c r="BA21" s="409">
        <v>1.2</v>
      </c>
      <c r="BB21" s="410"/>
      <c r="BC21" s="409">
        <v>1.3</v>
      </c>
      <c r="BD21" s="410"/>
      <c r="BE21" s="409">
        <v>0.9</v>
      </c>
      <c r="BF21" s="410"/>
      <c r="BG21" s="409">
        <v>1.2</v>
      </c>
      <c r="BH21" s="410"/>
      <c r="BI21" s="409">
        <v>1.2</v>
      </c>
      <c r="BJ21" s="410"/>
      <c r="BK21" s="409">
        <v>0.9</v>
      </c>
      <c r="BL21" s="410"/>
      <c r="BM21" s="409">
        <v>0.9</v>
      </c>
      <c r="BN21" s="410"/>
      <c r="BO21" s="409">
        <v>0.8</v>
      </c>
      <c r="BP21" s="410"/>
      <c r="BQ21" s="409">
        <v>0.7</v>
      </c>
      <c r="BR21" s="410"/>
      <c r="BS21" s="409">
        <v>0.9</v>
      </c>
      <c r="BT21" s="410"/>
      <c r="BU21" s="409">
        <v>1.2</v>
      </c>
      <c r="BV21" s="410"/>
      <c r="BW21" s="409">
        <v>1.2</v>
      </c>
      <c r="BX21" s="410"/>
      <c r="BY21" s="409">
        <v>1</v>
      </c>
      <c r="BZ21" s="410"/>
      <c r="CA21" s="409">
        <v>1.1000000000000001</v>
      </c>
      <c r="CB21" s="410"/>
      <c r="CC21" s="409">
        <v>0.9</v>
      </c>
      <c r="CD21" s="410"/>
      <c r="CE21" s="409">
        <v>1.2</v>
      </c>
      <c r="CF21" s="410"/>
      <c r="CG21" s="409">
        <v>0.9</v>
      </c>
      <c r="CH21" s="410"/>
      <c r="CI21" s="409">
        <v>0.8</v>
      </c>
      <c r="CJ21" s="410"/>
      <c r="CK21" s="409">
        <v>0.8</v>
      </c>
      <c r="CL21" s="410"/>
      <c r="CM21" s="409">
        <v>0.8</v>
      </c>
      <c r="CN21" s="410"/>
      <c r="CO21" s="409"/>
      <c r="CP21" s="410"/>
    </row>
    <row r="22" spans="1:94" x14ac:dyDescent="0.35">
      <c r="A22" s="413" t="s">
        <v>421</v>
      </c>
      <c r="B22" s="413"/>
      <c r="C22" s="413"/>
      <c r="D22" s="413"/>
      <c r="E22" s="413"/>
      <c r="F22" s="413"/>
      <c r="G22" s="413"/>
      <c r="H22" s="413"/>
      <c r="I22" s="413"/>
      <c r="K22" s="409">
        <v>1.1000000000000001</v>
      </c>
      <c r="L22" s="410"/>
      <c r="M22" s="409">
        <v>1.2</v>
      </c>
      <c r="N22" s="410"/>
      <c r="O22" s="409">
        <v>1.2</v>
      </c>
      <c r="P22" s="410"/>
      <c r="Q22" s="409">
        <v>1.1000000000000001</v>
      </c>
      <c r="R22" s="410"/>
      <c r="S22" s="409">
        <v>1.1000000000000001</v>
      </c>
      <c r="T22" s="410"/>
      <c r="U22" s="409">
        <v>1</v>
      </c>
      <c r="V22" s="410"/>
      <c r="W22" s="409">
        <v>1</v>
      </c>
      <c r="X22" s="410"/>
      <c r="Y22" s="409">
        <v>1</v>
      </c>
      <c r="Z22" s="410"/>
      <c r="AA22" s="409">
        <v>1.2</v>
      </c>
      <c r="AB22" s="410"/>
      <c r="AC22" s="409">
        <v>1.2</v>
      </c>
      <c r="AD22" s="410"/>
      <c r="AE22" s="409">
        <v>1.2</v>
      </c>
      <c r="AF22" s="410"/>
      <c r="AG22" s="409">
        <v>0.8</v>
      </c>
      <c r="AH22" s="410"/>
      <c r="AI22" s="409">
        <v>1.2</v>
      </c>
      <c r="AJ22" s="410"/>
      <c r="AK22" s="409">
        <v>0.8</v>
      </c>
      <c r="AL22" s="410"/>
      <c r="AM22" s="409">
        <v>1.2</v>
      </c>
      <c r="AN22" s="410"/>
      <c r="AO22" s="409">
        <v>0.8</v>
      </c>
      <c r="AP22" s="410"/>
      <c r="AQ22" s="409">
        <v>0.7</v>
      </c>
      <c r="AR22" s="410"/>
      <c r="AS22" s="409">
        <v>1.1000000000000001</v>
      </c>
      <c r="AT22" s="410"/>
      <c r="AU22" s="409">
        <v>0.8</v>
      </c>
      <c r="AV22" s="410"/>
      <c r="AW22" s="409">
        <v>0.8</v>
      </c>
      <c r="AX22" s="410"/>
      <c r="AY22" s="409">
        <v>0.9</v>
      </c>
      <c r="AZ22" s="410"/>
      <c r="BA22" s="409">
        <v>1.1000000000000001</v>
      </c>
      <c r="BB22" s="410"/>
      <c r="BC22" s="409">
        <v>1.1000000000000001</v>
      </c>
      <c r="BD22" s="410"/>
      <c r="BE22" s="409">
        <v>1.1000000000000001</v>
      </c>
      <c r="BF22" s="410"/>
      <c r="BG22" s="409">
        <v>1.1000000000000001</v>
      </c>
      <c r="BH22" s="410"/>
      <c r="BI22" s="409">
        <v>1.2</v>
      </c>
      <c r="BJ22" s="410"/>
      <c r="BK22" s="409">
        <v>1.2</v>
      </c>
      <c r="BL22" s="410"/>
      <c r="BM22" s="409">
        <v>0.9</v>
      </c>
      <c r="BN22" s="410"/>
      <c r="BO22" s="409">
        <v>0.8</v>
      </c>
      <c r="BP22" s="410"/>
      <c r="BQ22" s="409">
        <v>0.7</v>
      </c>
      <c r="BR22" s="410"/>
      <c r="BS22" s="409">
        <v>1</v>
      </c>
      <c r="BT22" s="410"/>
      <c r="BU22" s="409">
        <v>1.2</v>
      </c>
      <c r="BV22" s="410"/>
      <c r="BW22" s="409">
        <v>1.2</v>
      </c>
      <c r="BX22" s="410"/>
      <c r="BY22" s="409">
        <v>1</v>
      </c>
      <c r="BZ22" s="410"/>
      <c r="CA22" s="409">
        <v>1.1000000000000001</v>
      </c>
      <c r="CB22" s="410"/>
      <c r="CC22" s="409">
        <v>0.9</v>
      </c>
      <c r="CD22" s="410"/>
      <c r="CE22" s="409">
        <v>1.2</v>
      </c>
      <c r="CF22" s="410"/>
      <c r="CG22" s="409">
        <v>0.9</v>
      </c>
      <c r="CH22" s="410"/>
      <c r="CI22" s="409">
        <v>0.8</v>
      </c>
      <c r="CJ22" s="410"/>
      <c r="CK22" s="409">
        <v>1.1000000000000001</v>
      </c>
      <c r="CL22" s="410"/>
      <c r="CM22" s="409">
        <v>1.2</v>
      </c>
      <c r="CN22" s="410"/>
      <c r="CO22" s="409"/>
      <c r="CP22" s="410"/>
    </row>
    <row r="23" spans="1:94" x14ac:dyDescent="0.35">
      <c r="A23" s="413" t="s">
        <v>49</v>
      </c>
      <c r="B23" s="413"/>
      <c r="C23" s="413"/>
      <c r="D23" s="413"/>
      <c r="E23" s="413"/>
      <c r="F23" s="413"/>
      <c r="G23" s="413"/>
      <c r="H23" s="413"/>
      <c r="I23" s="413"/>
      <c r="K23" s="409">
        <v>1</v>
      </c>
      <c r="L23" s="410"/>
      <c r="M23" s="409">
        <v>1</v>
      </c>
      <c r="N23" s="410"/>
      <c r="O23" s="409">
        <v>1.2</v>
      </c>
      <c r="P23" s="410"/>
      <c r="Q23" s="409">
        <v>1.1000000000000001</v>
      </c>
      <c r="R23" s="410"/>
      <c r="S23" s="409">
        <v>0.9</v>
      </c>
      <c r="T23" s="410"/>
      <c r="U23" s="409">
        <v>0.8</v>
      </c>
      <c r="V23" s="410"/>
      <c r="W23" s="409">
        <v>0.8</v>
      </c>
      <c r="X23" s="410"/>
      <c r="Y23" s="409">
        <v>1.1000000000000001</v>
      </c>
      <c r="Z23" s="410"/>
      <c r="AA23" s="409">
        <v>0.9</v>
      </c>
      <c r="AB23" s="410"/>
      <c r="AC23" s="409">
        <v>0.8</v>
      </c>
      <c r="AD23" s="410"/>
      <c r="AE23" s="409">
        <v>0.8</v>
      </c>
      <c r="AF23" s="410"/>
      <c r="AG23" s="409">
        <v>0.8</v>
      </c>
      <c r="AH23" s="410"/>
      <c r="AI23" s="409">
        <v>1.2</v>
      </c>
      <c r="AJ23" s="410"/>
      <c r="AK23" s="409">
        <v>0.8</v>
      </c>
      <c r="AL23" s="410"/>
      <c r="AM23" s="409">
        <v>1.2</v>
      </c>
      <c r="AN23" s="410"/>
      <c r="AO23" s="409">
        <v>1.1000000000000001</v>
      </c>
      <c r="AP23" s="410"/>
      <c r="AQ23" s="409">
        <v>0.7</v>
      </c>
      <c r="AR23" s="410"/>
      <c r="AS23" s="409">
        <v>1.2</v>
      </c>
      <c r="AT23" s="410"/>
      <c r="AU23" s="409">
        <v>0.8</v>
      </c>
      <c r="AV23" s="410"/>
      <c r="AW23" s="409">
        <v>1.2</v>
      </c>
      <c r="AX23" s="410"/>
      <c r="AY23" s="409">
        <v>0.9</v>
      </c>
      <c r="AZ23" s="410"/>
      <c r="BA23" s="409">
        <v>1</v>
      </c>
      <c r="BB23" s="410"/>
      <c r="BC23" s="409">
        <v>1</v>
      </c>
      <c r="BD23" s="410"/>
      <c r="BE23" s="409">
        <v>1.2</v>
      </c>
      <c r="BF23" s="410"/>
      <c r="BG23" s="409">
        <v>1</v>
      </c>
      <c r="BH23" s="410"/>
      <c r="BI23" s="409">
        <v>1.2</v>
      </c>
      <c r="BJ23" s="410"/>
      <c r="BK23" s="409">
        <v>1.2</v>
      </c>
      <c r="BL23" s="410"/>
      <c r="BM23" s="409">
        <v>1.1000000000000001</v>
      </c>
      <c r="BN23" s="410"/>
      <c r="BO23" s="409">
        <v>0.8</v>
      </c>
      <c r="BP23" s="410"/>
      <c r="BQ23" s="409">
        <v>0.7</v>
      </c>
      <c r="BR23" s="410"/>
      <c r="BS23" s="409">
        <v>0.9</v>
      </c>
      <c r="BT23" s="410"/>
      <c r="BU23" s="409">
        <v>1.2</v>
      </c>
      <c r="BV23" s="410"/>
      <c r="BW23" s="409">
        <v>1.2</v>
      </c>
      <c r="BX23" s="410"/>
      <c r="BY23" s="409">
        <v>1.2</v>
      </c>
      <c r="BZ23" s="410"/>
      <c r="CA23" s="409">
        <v>1.1000000000000001</v>
      </c>
      <c r="CB23" s="410"/>
      <c r="CC23" s="409">
        <v>0.9</v>
      </c>
      <c r="CD23" s="410"/>
      <c r="CE23" s="409">
        <v>1.2</v>
      </c>
      <c r="CF23" s="410"/>
      <c r="CG23" s="409">
        <v>0.9</v>
      </c>
      <c r="CH23" s="410"/>
      <c r="CI23" s="409">
        <v>1.2</v>
      </c>
      <c r="CJ23" s="410"/>
      <c r="CK23" s="409">
        <v>1</v>
      </c>
      <c r="CL23" s="410"/>
      <c r="CM23" s="409">
        <v>0.8</v>
      </c>
      <c r="CN23" s="410"/>
      <c r="CO23" s="409"/>
      <c r="CP23" s="410"/>
    </row>
    <row r="24" spans="1:94" x14ac:dyDescent="0.35">
      <c r="A24" s="413" t="s">
        <v>50</v>
      </c>
      <c r="B24" s="413"/>
      <c r="C24" s="413"/>
      <c r="D24" s="413"/>
      <c r="E24" s="413"/>
      <c r="F24" s="413"/>
      <c r="G24" s="413"/>
      <c r="H24" s="413"/>
      <c r="I24" s="413"/>
      <c r="K24" s="409">
        <v>0.8</v>
      </c>
      <c r="L24" s="410"/>
      <c r="M24" s="409">
        <v>0.8</v>
      </c>
      <c r="N24" s="410"/>
      <c r="O24" s="409">
        <v>0.8</v>
      </c>
      <c r="P24" s="410"/>
      <c r="Q24" s="409">
        <v>0.8</v>
      </c>
      <c r="R24" s="410"/>
      <c r="S24" s="409">
        <v>0.8</v>
      </c>
      <c r="T24" s="410"/>
      <c r="U24" s="409">
        <v>0.8</v>
      </c>
      <c r="V24" s="410"/>
      <c r="W24" s="409">
        <v>0.8</v>
      </c>
      <c r="X24" s="410"/>
      <c r="Y24" s="409">
        <v>1.1000000000000001</v>
      </c>
      <c r="Z24" s="410"/>
      <c r="AA24" s="409">
        <v>0.9</v>
      </c>
      <c r="AB24" s="410"/>
      <c r="AC24" s="409">
        <v>1.2</v>
      </c>
      <c r="AD24" s="410"/>
      <c r="AE24" s="409">
        <v>0.8</v>
      </c>
      <c r="AF24" s="410"/>
      <c r="AG24" s="409">
        <v>1.1000000000000001</v>
      </c>
      <c r="AH24" s="410"/>
      <c r="AI24" s="409">
        <v>1.2</v>
      </c>
      <c r="AJ24" s="410"/>
      <c r="AK24" s="409">
        <v>0.8</v>
      </c>
      <c r="AL24" s="410"/>
      <c r="AM24" s="409">
        <v>1.1000000000000001</v>
      </c>
      <c r="AN24" s="410"/>
      <c r="AO24" s="409">
        <v>0.8</v>
      </c>
      <c r="AP24" s="410"/>
      <c r="AQ24" s="409">
        <v>0.7</v>
      </c>
      <c r="AR24" s="410"/>
      <c r="AS24" s="409">
        <v>0.7</v>
      </c>
      <c r="AT24" s="410"/>
      <c r="AU24" s="409">
        <v>0.8</v>
      </c>
      <c r="AV24" s="410"/>
      <c r="AW24" s="409">
        <v>0.8</v>
      </c>
      <c r="AX24" s="410"/>
      <c r="AY24" s="409">
        <v>0.9</v>
      </c>
      <c r="AZ24" s="410"/>
      <c r="BA24" s="409">
        <v>1</v>
      </c>
      <c r="BB24" s="410"/>
      <c r="BC24" s="409">
        <v>1</v>
      </c>
      <c r="BD24" s="410"/>
      <c r="BE24" s="409">
        <v>0.9</v>
      </c>
      <c r="BF24" s="410"/>
      <c r="BG24" s="409">
        <v>1</v>
      </c>
      <c r="BH24" s="410"/>
      <c r="BI24" s="409">
        <v>0.7</v>
      </c>
      <c r="BJ24" s="410"/>
      <c r="BK24" s="409">
        <v>1.2</v>
      </c>
      <c r="BL24" s="410"/>
      <c r="BM24" s="409">
        <v>0.9</v>
      </c>
      <c r="BN24" s="410"/>
      <c r="BO24" s="409">
        <v>0.8</v>
      </c>
      <c r="BP24" s="410"/>
      <c r="BQ24" s="409">
        <v>1.1000000000000001</v>
      </c>
      <c r="BR24" s="410"/>
      <c r="BS24" s="409">
        <v>0.9</v>
      </c>
      <c r="BT24" s="410"/>
      <c r="BU24" s="409">
        <v>0.7</v>
      </c>
      <c r="BV24" s="410"/>
      <c r="BW24" s="409">
        <v>0.7</v>
      </c>
      <c r="BX24" s="410"/>
      <c r="BY24" s="409">
        <v>0.7</v>
      </c>
      <c r="BZ24" s="410"/>
      <c r="CA24" s="409">
        <v>0.7</v>
      </c>
      <c r="CB24" s="410"/>
      <c r="CC24" s="409">
        <v>0.9</v>
      </c>
      <c r="CD24" s="410"/>
      <c r="CE24" s="409">
        <v>1.2</v>
      </c>
      <c r="CF24" s="410"/>
      <c r="CG24" s="409">
        <v>0.9</v>
      </c>
      <c r="CH24" s="410"/>
      <c r="CI24" s="409">
        <v>0.8</v>
      </c>
      <c r="CJ24" s="410"/>
      <c r="CK24" s="409">
        <v>1</v>
      </c>
      <c r="CL24" s="410"/>
      <c r="CM24" s="409">
        <v>0.8</v>
      </c>
      <c r="CN24" s="410"/>
      <c r="CO24" s="409"/>
      <c r="CP24" s="410"/>
    </row>
    <row r="25" spans="1:94" ht="8.5" customHeight="1" x14ac:dyDescent="0.35"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</row>
    <row r="26" spans="1:94" x14ac:dyDescent="0.35">
      <c r="A26" s="543" t="s">
        <v>54</v>
      </c>
      <c r="B26" s="543"/>
      <c r="C26" s="543"/>
      <c r="D26" s="543"/>
      <c r="E26" s="543"/>
      <c r="F26" s="543"/>
      <c r="G26" s="543"/>
      <c r="H26" s="543"/>
      <c r="I26" s="543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8"/>
      <c r="BD26" s="148"/>
      <c r="BE26" s="148"/>
      <c r="BF26" s="148"/>
      <c r="BG26" s="148"/>
      <c r="BH26" s="148"/>
      <c r="BI26" s="147"/>
      <c r="BJ26" s="147"/>
      <c r="BK26" s="148"/>
      <c r="BL26" s="148"/>
      <c r="BM26" s="148"/>
      <c r="BN26" s="148"/>
      <c r="BO26" s="148"/>
      <c r="BP26" s="148"/>
      <c r="BQ26" s="149"/>
      <c r="BR26" s="149"/>
      <c r="BS26" s="149"/>
      <c r="BT26" s="149"/>
      <c r="BU26" s="149"/>
      <c r="BV26" s="149"/>
      <c r="BW26" s="149"/>
      <c r="BX26" s="149"/>
      <c r="BY26" s="149"/>
      <c r="BZ26" s="149"/>
      <c r="CA26" s="149"/>
      <c r="CB26" s="149"/>
      <c r="CC26" s="150"/>
      <c r="CD26" s="150"/>
      <c r="CE26" s="150"/>
      <c r="CF26" s="150"/>
      <c r="CG26" s="150"/>
      <c r="CH26" s="150"/>
      <c r="CI26" s="150"/>
      <c r="CJ26" s="150"/>
      <c r="CK26" s="150"/>
      <c r="CL26" s="150"/>
      <c r="CM26" s="150"/>
      <c r="CN26" s="150"/>
      <c r="CO26" s="150"/>
      <c r="CP26" s="150"/>
    </row>
    <row r="27" spans="1:94" x14ac:dyDescent="0.35">
      <c r="A27" s="413" t="s">
        <v>55</v>
      </c>
      <c r="B27" s="413"/>
      <c r="C27" s="413"/>
      <c r="D27" s="413"/>
      <c r="E27" s="413"/>
      <c r="F27" s="413"/>
      <c r="G27" s="413"/>
      <c r="H27" s="413"/>
      <c r="I27" s="413"/>
      <c r="K27" s="409">
        <v>0.9</v>
      </c>
      <c r="L27" s="410"/>
      <c r="M27" s="409">
        <v>0.9</v>
      </c>
      <c r="N27" s="410"/>
      <c r="O27" s="409">
        <v>0.8</v>
      </c>
      <c r="P27" s="410"/>
      <c r="Q27" s="409">
        <v>0.8</v>
      </c>
      <c r="R27" s="410"/>
      <c r="S27" s="409">
        <v>0.9</v>
      </c>
      <c r="T27" s="410"/>
      <c r="U27" s="409">
        <v>1.2</v>
      </c>
      <c r="V27" s="410"/>
      <c r="W27" s="409">
        <v>1.2</v>
      </c>
      <c r="X27" s="410"/>
      <c r="Y27" s="409">
        <v>1.1000000000000001</v>
      </c>
      <c r="Z27" s="410"/>
      <c r="AA27" s="409">
        <v>1</v>
      </c>
      <c r="AB27" s="410"/>
      <c r="AC27" s="409">
        <v>1.3</v>
      </c>
      <c r="AD27" s="410"/>
      <c r="AE27" s="409">
        <v>1.3</v>
      </c>
      <c r="AF27" s="410"/>
      <c r="AG27" s="409">
        <v>1.3</v>
      </c>
      <c r="AH27" s="410"/>
      <c r="AI27" s="409">
        <v>1.2</v>
      </c>
      <c r="AJ27" s="410"/>
      <c r="AK27" s="409">
        <v>1.3</v>
      </c>
      <c r="AL27" s="410"/>
      <c r="AM27" s="409">
        <v>0.8</v>
      </c>
      <c r="AN27" s="410"/>
      <c r="AO27" s="409">
        <v>1.2</v>
      </c>
      <c r="AP27" s="410"/>
      <c r="AQ27" s="409">
        <v>1.1000000000000001</v>
      </c>
      <c r="AR27" s="410"/>
      <c r="AS27" s="409">
        <v>1.2</v>
      </c>
      <c r="AT27" s="410"/>
      <c r="AU27" s="409">
        <v>1.2</v>
      </c>
      <c r="AV27" s="410"/>
      <c r="AW27" s="409">
        <v>1.2</v>
      </c>
      <c r="AX27" s="410"/>
      <c r="AY27" s="409">
        <v>1.1000000000000001</v>
      </c>
      <c r="AZ27" s="410"/>
      <c r="BA27" s="409">
        <v>0.9</v>
      </c>
      <c r="BB27" s="410"/>
      <c r="BC27" s="409">
        <v>0.9</v>
      </c>
      <c r="BD27" s="410"/>
      <c r="BE27" s="409">
        <v>1.1000000000000001</v>
      </c>
      <c r="BF27" s="410"/>
      <c r="BG27" s="409">
        <v>0.9</v>
      </c>
      <c r="BH27" s="410"/>
      <c r="BI27" s="409">
        <v>0.8</v>
      </c>
      <c r="BJ27" s="410"/>
      <c r="BK27" s="409">
        <v>0.7</v>
      </c>
      <c r="BL27" s="410"/>
      <c r="BM27" s="409">
        <v>1</v>
      </c>
      <c r="BN27" s="410"/>
      <c r="BO27" s="409">
        <v>1.2</v>
      </c>
      <c r="BP27" s="410"/>
      <c r="BQ27" s="409">
        <v>1.2</v>
      </c>
      <c r="BR27" s="410"/>
      <c r="BS27" s="409">
        <v>1.1000000000000001</v>
      </c>
      <c r="BT27" s="410"/>
      <c r="BU27" s="409">
        <v>1.2</v>
      </c>
      <c r="BV27" s="410"/>
      <c r="BW27" s="409">
        <v>0.9</v>
      </c>
      <c r="BX27" s="410"/>
      <c r="BY27" s="409">
        <v>0.8</v>
      </c>
      <c r="BZ27" s="410"/>
      <c r="CA27" s="409">
        <v>1.2</v>
      </c>
      <c r="CB27" s="410"/>
      <c r="CC27" s="409">
        <v>1.2</v>
      </c>
      <c r="CD27" s="410"/>
      <c r="CE27" s="409">
        <v>0.9</v>
      </c>
      <c r="CF27" s="410"/>
      <c r="CG27" s="409">
        <v>1.3</v>
      </c>
      <c r="CH27" s="410"/>
      <c r="CI27" s="409">
        <v>1.1000000000000001</v>
      </c>
      <c r="CJ27" s="410"/>
      <c r="CK27" s="409">
        <v>1.1000000000000001</v>
      </c>
      <c r="CL27" s="410"/>
      <c r="CM27" s="409">
        <v>0.8</v>
      </c>
      <c r="CN27" s="410"/>
      <c r="CO27" s="409"/>
      <c r="CP27" s="410"/>
    </row>
    <row r="28" spans="1:94" x14ac:dyDescent="0.35">
      <c r="A28" s="413" t="s">
        <v>362</v>
      </c>
      <c r="B28" s="413"/>
      <c r="C28" s="413"/>
      <c r="D28" s="413"/>
      <c r="E28" s="413"/>
      <c r="F28" s="413"/>
      <c r="G28" s="413"/>
      <c r="H28" s="413"/>
      <c r="I28" s="413"/>
      <c r="K28" s="409">
        <v>0.9</v>
      </c>
      <c r="L28" s="410"/>
      <c r="M28" s="409">
        <v>1.2</v>
      </c>
      <c r="N28" s="410"/>
      <c r="O28" s="409">
        <v>0.8</v>
      </c>
      <c r="P28" s="410"/>
      <c r="Q28" s="409">
        <v>0.8</v>
      </c>
      <c r="R28" s="410"/>
      <c r="S28" s="409">
        <v>0.9</v>
      </c>
      <c r="T28" s="410"/>
      <c r="U28" s="409">
        <v>1.2</v>
      </c>
      <c r="V28" s="410"/>
      <c r="W28" s="409">
        <v>1.2</v>
      </c>
      <c r="X28" s="410"/>
      <c r="Y28" s="409">
        <v>1.1000000000000001</v>
      </c>
      <c r="Z28" s="410"/>
      <c r="AA28" s="409">
        <v>0.9</v>
      </c>
      <c r="AB28" s="410"/>
      <c r="AC28" s="409">
        <v>1.2</v>
      </c>
      <c r="AD28" s="410"/>
      <c r="AE28" s="409">
        <v>0.7</v>
      </c>
      <c r="AF28" s="410"/>
      <c r="AG28" s="409">
        <v>1.2</v>
      </c>
      <c r="AH28" s="410"/>
      <c r="AI28" s="409">
        <v>1</v>
      </c>
      <c r="AJ28" s="410"/>
      <c r="AK28" s="409">
        <v>1.2</v>
      </c>
      <c r="AL28" s="410"/>
      <c r="AM28" s="409">
        <v>0.8</v>
      </c>
      <c r="AN28" s="410"/>
      <c r="AO28" s="409">
        <v>1.2</v>
      </c>
      <c r="AP28" s="410"/>
      <c r="AQ28" s="409">
        <v>0.8</v>
      </c>
      <c r="AR28" s="410"/>
      <c r="AS28" s="409">
        <v>0.8</v>
      </c>
      <c r="AT28" s="410"/>
      <c r="AU28" s="409">
        <v>1.2</v>
      </c>
      <c r="AV28" s="410"/>
      <c r="AW28" s="409">
        <v>1.2</v>
      </c>
      <c r="AX28" s="410"/>
      <c r="AY28" s="409">
        <v>1.2</v>
      </c>
      <c r="AZ28" s="410"/>
      <c r="BA28" s="409">
        <v>0.9</v>
      </c>
      <c r="BB28" s="410"/>
      <c r="BC28" s="409">
        <v>0.9</v>
      </c>
      <c r="BD28" s="410"/>
      <c r="BE28" s="409">
        <v>0.9</v>
      </c>
      <c r="BF28" s="410"/>
      <c r="BG28" s="409">
        <v>0.9</v>
      </c>
      <c r="BH28" s="410"/>
      <c r="BI28" s="409">
        <v>0.8</v>
      </c>
      <c r="BJ28" s="410"/>
      <c r="BK28" s="409">
        <v>0.7</v>
      </c>
      <c r="BL28" s="410"/>
      <c r="BM28" s="409">
        <v>1.2</v>
      </c>
      <c r="BN28" s="410"/>
      <c r="BO28" s="409">
        <v>1.2</v>
      </c>
      <c r="BP28" s="410"/>
      <c r="BQ28" s="409">
        <v>1.1000000000000001</v>
      </c>
      <c r="BR28" s="410"/>
      <c r="BS28" s="409">
        <v>1</v>
      </c>
      <c r="BT28" s="410"/>
      <c r="BU28" s="409">
        <v>0.9</v>
      </c>
      <c r="BV28" s="410"/>
      <c r="BW28" s="409">
        <v>1.2</v>
      </c>
      <c r="BX28" s="410"/>
      <c r="BY28" s="409">
        <v>0.8</v>
      </c>
      <c r="BZ28" s="410"/>
      <c r="CA28" s="409">
        <v>1</v>
      </c>
      <c r="CB28" s="410"/>
      <c r="CC28" s="409">
        <v>1.2</v>
      </c>
      <c r="CD28" s="410"/>
      <c r="CE28" s="409">
        <v>0.9</v>
      </c>
      <c r="CF28" s="410"/>
      <c r="CG28" s="409">
        <v>1.2</v>
      </c>
      <c r="CH28" s="410"/>
      <c r="CI28" s="409">
        <v>0.8</v>
      </c>
      <c r="CJ28" s="410"/>
      <c r="CK28" s="409">
        <v>1.1000000000000001</v>
      </c>
      <c r="CL28" s="410"/>
      <c r="CM28" s="409">
        <v>0.8</v>
      </c>
      <c r="CN28" s="410"/>
      <c r="CO28" s="409"/>
      <c r="CP28" s="410"/>
    </row>
    <row r="29" spans="1:94" x14ac:dyDescent="0.35">
      <c r="A29" s="413" t="s">
        <v>57</v>
      </c>
      <c r="B29" s="413"/>
      <c r="C29" s="413"/>
      <c r="D29" s="413"/>
      <c r="E29" s="413"/>
      <c r="F29" s="413"/>
      <c r="G29" s="413"/>
      <c r="H29" s="413"/>
      <c r="I29" s="413"/>
      <c r="K29" s="409">
        <v>1.2</v>
      </c>
      <c r="L29" s="410"/>
      <c r="M29" s="409">
        <v>0.9</v>
      </c>
      <c r="N29" s="410"/>
      <c r="O29" s="409">
        <v>0.8</v>
      </c>
      <c r="P29" s="410"/>
      <c r="Q29" s="409">
        <v>1.1000000000000001</v>
      </c>
      <c r="R29" s="410"/>
      <c r="S29" s="409">
        <v>1.3</v>
      </c>
      <c r="T29" s="410"/>
      <c r="U29" s="409">
        <v>1.2</v>
      </c>
      <c r="V29" s="410"/>
      <c r="W29" s="409">
        <v>1.2</v>
      </c>
      <c r="X29" s="410"/>
      <c r="Y29" s="409">
        <v>1.1000000000000001</v>
      </c>
      <c r="Z29" s="410"/>
      <c r="AA29" s="409">
        <v>0.9</v>
      </c>
      <c r="AB29" s="410"/>
      <c r="AC29" s="409">
        <v>1.2</v>
      </c>
      <c r="AD29" s="410"/>
      <c r="AE29" s="409">
        <v>1.3</v>
      </c>
      <c r="AF29" s="410"/>
      <c r="AG29" s="409">
        <v>1.2</v>
      </c>
      <c r="AH29" s="410"/>
      <c r="AI29" s="409">
        <v>1</v>
      </c>
      <c r="AJ29" s="410"/>
      <c r="AK29" s="409">
        <v>1.2</v>
      </c>
      <c r="AL29" s="410"/>
      <c r="AM29" s="409">
        <v>0.8</v>
      </c>
      <c r="AN29" s="410"/>
      <c r="AO29" s="409">
        <v>1.2</v>
      </c>
      <c r="AP29" s="410"/>
      <c r="AQ29" s="409">
        <v>0.8</v>
      </c>
      <c r="AR29" s="410"/>
      <c r="AS29" s="409">
        <v>1.2</v>
      </c>
      <c r="AT29" s="410"/>
      <c r="AU29" s="409">
        <v>1.2</v>
      </c>
      <c r="AV29" s="410"/>
      <c r="AW29" s="409">
        <v>1.1000000000000001</v>
      </c>
      <c r="AX29" s="410"/>
      <c r="AY29" s="409">
        <v>1.1000000000000001</v>
      </c>
      <c r="AZ29" s="410"/>
      <c r="BA29" s="409">
        <v>1.1000000000000001</v>
      </c>
      <c r="BB29" s="410"/>
      <c r="BC29" s="409">
        <v>1.3</v>
      </c>
      <c r="BD29" s="410"/>
      <c r="BE29" s="409">
        <v>0.9</v>
      </c>
      <c r="BF29" s="410"/>
      <c r="BG29" s="409">
        <v>1.2</v>
      </c>
      <c r="BH29" s="410"/>
      <c r="BI29" s="409">
        <v>0.8</v>
      </c>
      <c r="BJ29" s="410"/>
      <c r="BK29" s="409">
        <v>0.7</v>
      </c>
      <c r="BL29" s="410"/>
      <c r="BM29" s="409">
        <v>1</v>
      </c>
      <c r="BN29" s="410"/>
      <c r="BO29" s="409">
        <v>0.7</v>
      </c>
      <c r="BP29" s="410"/>
      <c r="BQ29" s="409">
        <v>1.1000000000000001</v>
      </c>
      <c r="BR29" s="410"/>
      <c r="BS29" s="409">
        <v>1</v>
      </c>
      <c r="BT29" s="410"/>
      <c r="BU29" s="409">
        <v>0.9</v>
      </c>
      <c r="BV29" s="410"/>
      <c r="BW29" s="409">
        <v>0.9</v>
      </c>
      <c r="BX29" s="410"/>
      <c r="BY29" s="409">
        <v>0.8</v>
      </c>
      <c r="BZ29" s="410"/>
      <c r="CA29" s="409">
        <v>1</v>
      </c>
      <c r="CB29" s="410"/>
      <c r="CC29" s="409">
        <v>1.2</v>
      </c>
      <c r="CD29" s="410"/>
      <c r="CE29" s="409">
        <v>0.9</v>
      </c>
      <c r="CF29" s="410"/>
      <c r="CG29" s="409">
        <v>1.2</v>
      </c>
      <c r="CH29" s="410"/>
      <c r="CI29" s="409">
        <v>1.1000000000000001</v>
      </c>
      <c r="CJ29" s="410"/>
      <c r="CK29" s="409">
        <v>0.9</v>
      </c>
      <c r="CL29" s="410"/>
      <c r="CM29" s="409">
        <v>0.8</v>
      </c>
      <c r="CN29" s="410"/>
      <c r="CO29" s="409"/>
      <c r="CP29" s="410"/>
    </row>
    <row r="30" spans="1:94" x14ac:dyDescent="0.35">
      <c r="A30" s="413" t="s">
        <v>56</v>
      </c>
      <c r="B30" s="413"/>
      <c r="C30" s="413"/>
      <c r="D30" s="413"/>
      <c r="E30" s="413"/>
      <c r="F30" s="413"/>
      <c r="G30" s="413"/>
      <c r="H30" s="413"/>
      <c r="I30" s="413"/>
      <c r="K30" s="409">
        <v>1.1000000000000001</v>
      </c>
      <c r="L30" s="410"/>
      <c r="M30" s="409">
        <v>0.9</v>
      </c>
      <c r="N30" s="410"/>
      <c r="O30" s="409">
        <v>0.8</v>
      </c>
      <c r="P30" s="410"/>
      <c r="Q30" s="409">
        <v>1.2</v>
      </c>
      <c r="R30" s="410"/>
      <c r="S30" s="409">
        <v>1.1000000000000001</v>
      </c>
      <c r="T30" s="410"/>
      <c r="U30" s="409">
        <v>1.2</v>
      </c>
      <c r="V30" s="410"/>
      <c r="W30" s="409">
        <v>1.2</v>
      </c>
      <c r="X30" s="410"/>
      <c r="Y30" s="409">
        <v>1.1000000000000001</v>
      </c>
      <c r="Z30" s="410"/>
      <c r="AA30" s="409">
        <v>0.9</v>
      </c>
      <c r="AB30" s="410"/>
      <c r="AC30" s="409">
        <v>1.2</v>
      </c>
      <c r="AD30" s="410"/>
      <c r="AE30" s="409">
        <v>1.3</v>
      </c>
      <c r="AF30" s="410"/>
      <c r="AG30" s="409">
        <v>0.7</v>
      </c>
      <c r="AH30" s="410"/>
      <c r="AI30" s="409">
        <v>1.1000000000000001</v>
      </c>
      <c r="AJ30" s="410"/>
      <c r="AK30" s="409">
        <v>0.7</v>
      </c>
      <c r="AL30" s="410"/>
      <c r="AM30" s="409">
        <v>1</v>
      </c>
      <c r="AN30" s="410"/>
      <c r="AO30" s="409">
        <v>1.2</v>
      </c>
      <c r="AP30" s="410"/>
      <c r="AQ30" s="409">
        <v>0.8</v>
      </c>
      <c r="AR30" s="410"/>
      <c r="AS30" s="409">
        <v>1.2</v>
      </c>
      <c r="AT30" s="410"/>
      <c r="AU30" s="409">
        <v>0.8</v>
      </c>
      <c r="AV30" s="410"/>
      <c r="AW30" s="409">
        <v>1.1000000000000001</v>
      </c>
      <c r="AX30" s="410"/>
      <c r="AY30" s="409">
        <v>1.1000000000000001</v>
      </c>
      <c r="AZ30" s="410"/>
      <c r="BA30" s="409">
        <v>1.2</v>
      </c>
      <c r="BB30" s="410"/>
      <c r="BC30" s="409">
        <v>1.2</v>
      </c>
      <c r="BD30" s="410"/>
      <c r="BE30" s="409">
        <v>1.2</v>
      </c>
      <c r="BF30" s="410"/>
      <c r="BG30" s="409">
        <v>1.2</v>
      </c>
      <c r="BH30" s="410"/>
      <c r="BI30" s="409">
        <v>1.2</v>
      </c>
      <c r="BJ30" s="410"/>
      <c r="BK30" s="409">
        <v>1.2</v>
      </c>
      <c r="BL30" s="410"/>
      <c r="BM30" s="409">
        <v>1</v>
      </c>
      <c r="BN30" s="410"/>
      <c r="BO30" s="409">
        <v>1.2</v>
      </c>
      <c r="BP30" s="410"/>
      <c r="BQ30" s="409">
        <v>1.1000000000000001</v>
      </c>
      <c r="BR30" s="410"/>
      <c r="BS30" s="409">
        <v>1</v>
      </c>
      <c r="BT30" s="410"/>
      <c r="BU30" s="409">
        <v>0.9</v>
      </c>
      <c r="BV30" s="410"/>
      <c r="BW30" s="409">
        <v>0.9</v>
      </c>
      <c r="BX30" s="410"/>
      <c r="BY30" s="409">
        <v>1.1000000000000001</v>
      </c>
      <c r="BZ30" s="410"/>
      <c r="CA30" s="409">
        <v>1</v>
      </c>
      <c r="CB30" s="410"/>
      <c r="CC30" s="409">
        <v>1.2</v>
      </c>
      <c r="CD30" s="410"/>
      <c r="CE30" s="409">
        <v>0.9</v>
      </c>
      <c r="CF30" s="410"/>
      <c r="CG30" s="409">
        <v>1.2</v>
      </c>
      <c r="CH30" s="410"/>
      <c r="CI30" s="409">
        <v>1.1000000000000001</v>
      </c>
      <c r="CJ30" s="410"/>
      <c r="CK30" s="409">
        <v>1.1000000000000001</v>
      </c>
      <c r="CL30" s="410"/>
      <c r="CM30" s="409">
        <v>1.1000000000000001</v>
      </c>
      <c r="CN30" s="410"/>
      <c r="CO30" s="409"/>
      <c r="CP30" s="410"/>
    </row>
    <row r="31" spans="1:94" ht="8.5" customHeight="1" x14ac:dyDescent="0.35"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</row>
    <row r="32" spans="1:94" x14ac:dyDescent="0.35">
      <c r="A32" s="543" t="s">
        <v>58</v>
      </c>
      <c r="B32" s="543"/>
      <c r="C32" s="543"/>
      <c r="D32" s="543"/>
      <c r="E32" s="543"/>
      <c r="F32" s="543"/>
      <c r="G32" s="543"/>
      <c r="H32" s="543"/>
      <c r="I32" s="543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8"/>
      <c r="BD32" s="148"/>
      <c r="BE32" s="148"/>
      <c r="BF32" s="148"/>
      <c r="BG32" s="148"/>
      <c r="BH32" s="148"/>
      <c r="BI32" s="147"/>
      <c r="BJ32" s="147"/>
      <c r="BK32" s="148"/>
      <c r="BL32" s="148"/>
      <c r="BM32" s="148"/>
      <c r="BN32" s="148"/>
      <c r="BO32" s="148"/>
      <c r="BP32" s="148"/>
      <c r="BQ32" s="149"/>
      <c r="BR32" s="149"/>
      <c r="BS32" s="149"/>
      <c r="BT32" s="149"/>
      <c r="BU32" s="149"/>
      <c r="BV32" s="149"/>
      <c r="BW32" s="149"/>
      <c r="BX32" s="149"/>
      <c r="BY32" s="149"/>
      <c r="BZ32" s="149"/>
      <c r="CA32" s="149"/>
      <c r="CB32" s="149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  <c r="CN32" s="150"/>
      <c r="CO32" s="150"/>
      <c r="CP32" s="150"/>
    </row>
    <row r="33" spans="1:94" x14ac:dyDescent="0.35">
      <c r="A33" s="413" t="s">
        <v>62</v>
      </c>
      <c r="B33" s="413"/>
      <c r="C33" s="413"/>
      <c r="D33" s="413"/>
      <c r="E33" s="413"/>
      <c r="F33" s="413"/>
      <c r="G33" s="413"/>
      <c r="H33" s="413"/>
      <c r="I33" s="413"/>
      <c r="K33" s="409">
        <v>0.8</v>
      </c>
      <c r="L33" s="410"/>
      <c r="M33" s="409">
        <v>0.8</v>
      </c>
      <c r="N33" s="410"/>
      <c r="O33" s="409">
        <v>0.8</v>
      </c>
      <c r="P33" s="410"/>
      <c r="Q33" s="409">
        <v>0.8</v>
      </c>
      <c r="R33" s="410"/>
      <c r="S33" s="409">
        <v>1</v>
      </c>
      <c r="T33" s="410"/>
      <c r="U33" s="409">
        <v>1.1000000000000001</v>
      </c>
      <c r="V33" s="410"/>
      <c r="W33" s="409">
        <v>1</v>
      </c>
      <c r="X33" s="410"/>
      <c r="Y33" s="409">
        <v>0.9</v>
      </c>
      <c r="Z33" s="410"/>
      <c r="AA33" s="409">
        <v>1.1000000000000001</v>
      </c>
      <c r="AB33" s="410"/>
      <c r="AC33" s="409">
        <v>0.9</v>
      </c>
      <c r="AD33" s="410"/>
      <c r="AE33" s="409">
        <v>0.7</v>
      </c>
      <c r="AF33" s="410"/>
      <c r="AG33" s="409">
        <v>0.9</v>
      </c>
      <c r="AH33" s="410"/>
      <c r="AI33" s="409">
        <v>1.2</v>
      </c>
      <c r="AJ33" s="410"/>
      <c r="AK33" s="409">
        <v>0.8</v>
      </c>
      <c r="AL33" s="410"/>
      <c r="AM33" s="409">
        <v>0.8</v>
      </c>
      <c r="AN33" s="410"/>
      <c r="AO33" s="409">
        <v>1</v>
      </c>
      <c r="AP33" s="410"/>
      <c r="AQ33" s="409">
        <v>0.7</v>
      </c>
      <c r="AR33" s="410"/>
      <c r="AS33" s="409">
        <v>1.1000000000000001</v>
      </c>
      <c r="AT33" s="410"/>
      <c r="AU33" s="409">
        <v>0.9</v>
      </c>
      <c r="AV33" s="410"/>
      <c r="AW33" s="409">
        <v>1.1000000000000001</v>
      </c>
      <c r="AX33" s="410"/>
      <c r="AY33" s="409">
        <v>0.9</v>
      </c>
      <c r="AZ33" s="410"/>
      <c r="BA33" s="409">
        <v>1.1000000000000001</v>
      </c>
      <c r="BB33" s="410"/>
      <c r="BC33" s="409">
        <v>1.1000000000000001</v>
      </c>
      <c r="BD33" s="410"/>
      <c r="BE33" s="409">
        <v>1.1000000000000001</v>
      </c>
      <c r="BF33" s="410"/>
      <c r="BG33" s="409">
        <v>1</v>
      </c>
      <c r="BH33" s="410"/>
      <c r="BI33" s="409">
        <v>0.8</v>
      </c>
      <c r="BJ33" s="410"/>
      <c r="BK33" s="409">
        <v>1.1000000000000001</v>
      </c>
      <c r="BL33" s="410"/>
      <c r="BM33" s="409">
        <v>1.1000000000000001</v>
      </c>
      <c r="BN33" s="410"/>
      <c r="BO33" s="409">
        <v>1</v>
      </c>
      <c r="BP33" s="410"/>
      <c r="BQ33" s="409">
        <v>1</v>
      </c>
      <c r="BR33" s="410"/>
      <c r="BS33" s="409">
        <v>0.8</v>
      </c>
      <c r="BT33" s="410"/>
      <c r="BU33" s="409">
        <v>0.7</v>
      </c>
      <c r="BV33" s="410"/>
      <c r="BW33" s="409">
        <v>0.7</v>
      </c>
      <c r="BX33" s="410"/>
      <c r="BY33" s="409">
        <v>0.7</v>
      </c>
      <c r="BZ33" s="410"/>
      <c r="CA33" s="409">
        <v>0.7</v>
      </c>
      <c r="CB33" s="410"/>
      <c r="CC33" s="409">
        <v>0.9</v>
      </c>
      <c r="CD33" s="410"/>
      <c r="CE33" s="409">
        <v>1.1000000000000001</v>
      </c>
      <c r="CF33" s="410"/>
      <c r="CG33" s="409">
        <v>0.8</v>
      </c>
      <c r="CH33" s="410"/>
      <c r="CI33" s="409">
        <v>1.2</v>
      </c>
      <c r="CJ33" s="410"/>
      <c r="CK33" s="409">
        <v>0.8</v>
      </c>
      <c r="CL33" s="410"/>
      <c r="CM33" s="409">
        <v>1.3</v>
      </c>
      <c r="CN33" s="410"/>
      <c r="CO33" s="409"/>
      <c r="CP33" s="410"/>
    </row>
    <row r="34" spans="1:94" x14ac:dyDescent="0.35">
      <c r="A34" s="413" t="s">
        <v>59</v>
      </c>
      <c r="B34" s="413"/>
      <c r="C34" s="413"/>
      <c r="D34" s="413"/>
      <c r="E34" s="413"/>
      <c r="F34" s="413"/>
      <c r="G34" s="413"/>
      <c r="H34" s="413"/>
      <c r="I34" s="413"/>
      <c r="K34" s="409">
        <v>0.8</v>
      </c>
      <c r="L34" s="410"/>
      <c r="M34" s="409">
        <v>0.8</v>
      </c>
      <c r="N34" s="410"/>
      <c r="O34" s="409">
        <v>0.8</v>
      </c>
      <c r="P34" s="410"/>
      <c r="Q34" s="409">
        <v>0.8</v>
      </c>
      <c r="R34" s="410"/>
      <c r="S34" s="409">
        <v>1.2</v>
      </c>
      <c r="T34" s="410"/>
      <c r="U34" s="409">
        <v>1.1000000000000001</v>
      </c>
      <c r="V34" s="410"/>
      <c r="W34" s="409">
        <v>1</v>
      </c>
      <c r="X34" s="410"/>
      <c r="Y34" s="409">
        <v>0.9</v>
      </c>
      <c r="Z34" s="410"/>
      <c r="AA34" s="409">
        <v>1.1000000000000001</v>
      </c>
      <c r="AB34" s="410"/>
      <c r="AC34" s="409">
        <v>0.9</v>
      </c>
      <c r="AD34" s="410"/>
      <c r="AE34" s="409">
        <v>0.7</v>
      </c>
      <c r="AF34" s="410"/>
      <c r="AG34" s="409">
        <v>0.9</v>
      </c>
      <c r="AH34" s="410"/>
      <c r="AI34" s="409">
        <v>1.2</v>
      </c>
      <c r="AJ34" s="410"/>
      <c r="AK34" s="409">
        <v>0.8</v>
      </c>
      <c r="AL34" s="410"/>
      <c r="AM34" s="409">
        <v>0.8</v>
      </c>
      <c r="AN34" s="410"/>
      <c r="AO34" s="409">
        <v>1</v>
      </c>
      <c r="AP34" s="410"/>
      <c r="AQ34" s="409">
        <v>0.7</v>
      </c>
      <c r="AR34" s="410"/>
      <c r="AS34" s="409">
        <v>1.1000000000000001</v>
      </c>
      <c r="AT34" s="410"/>
      <c r="AU34" s="409">
        <v>0.9</v>
      </c>
      <c r="AV34" s="410"/>
      <c r="AW34" s="409">
        <v>1</v>
      </c>
      <c r="AX34" s="410"/>
      <c r="AY34" s="409">
        <v>0.9</v>
      </c>
      <c r="AZ34" s="410"/>
      <c r="BA34" s="409">
        <v>1.1000000000000001</v>
      </c>
      <c r="BB34" s="410"/>
      <c r="BC34" s="409">
        <v>1.2</v>
      </c>
      <c r="BD34" s="410"/>
      <c r="BE34" s="409">
        <v>1.1000000000000001</v>
      </c>
      <c r="BF34" s="410"/>
      <c r="BG34" s="409">
        <v>1.1000000000000001</v>
      </c>
      <c r="BH34" s="410"/>
      <c r="BI34" s="409">
        <v>1.1000000000000001</v>
      </c>
      <c r="BJ34" s="410"/>
      <c r="BK34" s="409">
        <v>1.1000000000000001</v>
      </c>
      <c r="BL34" s="410"/>
      <c r="BM34" s="409">
        <v>1.1000000000000001</v>
      </c>
      <c r="BN34" s="410"/>
      <c r="BO34" s="409">
        <v>1</v>
      </c>
      <c r="BP34" s="410"/>
      <c r="BQ34" s="409">
        <v>1.2</v>
      </c>
      <c r="BR34" s="410"/>
      <c r="BS34" s="409">
        <v>1.3</v>
      </c>
      <c r="BT34" s="410"/>
      <c r="BU34" s="409">
        <v>0.7</v>
      </c>
      <c r="BV34" s="410"/>
      <c r="BW34" s="409">
        <v>0.7</v>
      </c>
      <c r="BX34" s="410"/>
      <c r="BY34" s="409">
        <v>0.7</v>
      </c>
      <c r="BZ34" s="410"/>
      <c r="CA34" s="409">
        <v>0.7</v>
      </c>
      <c r="CB34" s="410"/>
      <c r="CC34" s="409">
        <v>0.9</v>
      </c>
      <c r="CD34" s="410"/>
      <c r="CE34" s="409">
        <v>1.1000000000000001</v>
      </c>
      <c r="CF34" s="410"/>
      <c r="CG34" s="409">
        <v>0.8</v>
      </c>
      <c r="CH34" s="410"/>
      <c r="CI34" s="409">
        <v>1.2</v>
      </c>
      <c r="CJ34" s="410"/>
      <c r="CK34" s="409">
        <v>1.1000000000000001</v>
      </c>
      <c r="CL34" s="410"/>
      <c r="CM34" s="409">
        <v>1.1000000000000001</v>
      </c>
      <c r="CN34" s="410"/>
      <c r="CO34" s="409"/>
      <c r="CP34" s="410"/>
    </row>
    <row r="35" spans="1:94" x14ac:dyDescent="0.35">
      <c r="A35" s="413" t="s">
        <v>61</v>
      </c>
      <c r="B35" s="413"/>
      <c r="C35" s="413"/>
      <c r="D35" s="413"/>
      <c r="E35" s="413"/>
      <c r="F35" s="413"/>
      <c r="G35" s="413"/>
      <c r="H35" s="413"/>
      <c r="I35" s="413"/>
      <c r="K35" s="409">
        <v>0.8</v>
      </c>
      <c r="L35" s="410"/>
      <c r="M35" s="409">
        <v>0.8</v>
      </c>
      <c r="N35" s="410"/>
      <c r="O35" s="409">
        <v>0.8</v>
      </c>
      <c r="P35" s="410"/>
      <c r="Q35" s="409">
        <v>0.8</v>
      </c>
      <c r="R35" s="410"/>
      <c r="S35" s="409">
        <v>0.9</v>
      </c>
      <c r="T35" s="410"/>
      <c r="U35" s="409">
        <v>1.1000000000000001</v>
      </c>
      <c r="V35" s="410"/>
      <c r="W35" s="409">
        <v>1</v>
      </c>
      <c r="X35" s="410"/>
      <c r="Y35" s="409">
        <v>0.8</v>
      </c>
      <c r="Z35" s="410"/>
      <c r="AA35" s="409">
        <v>0.8</v>
      </c>
      <c r="AB35" s="410"/>
      <c r="AC35" s="409">
        <v>0.9</v>
      </c>
      <c r="AD35" s="410"/>
      <c r="AE35" s="409">
        <v>0.7</v>
      </c>
      <c r="AF35" s="410"/>
      <c r="AG35" s="409">
        <v>0.9</v>
      </c>
      <c r="AH35" s="410"/>
      <c r="AI35" s="409">
        <v>1.2</v>
      </c>
      <c r="AJ35" s="410"/>
      <c r="AK35" s="409">
        <v>0.8</v>
      </c>
      <c r="AL35" s="410"/>
      <c r="AM35" s="409">
        <v>0.8</v>
      </c>
      <c r="AN35" s="410"/>
      <c r="AO35" s="409">
        <v>1</v>
      </c>
      <c r="AP35" s="410"/>
      <c r="AQ35" s="409">
        <v>0.7</v>
      </c>
      <c r="AR35" s="410"/>
      <c r="AS35" s="409">
        <v>1.1000000000000001</v>
      </c>
      <c r="AT35" s="410"/>
      <c r="AU35" s="409">
        <v>0.7</v>
      </c>
      <c r="AV35" s="410"/>
      <c r="AW35" s="409">
        <v>1</v>
      </c>
      <c r="AX35" s="410"/>
      <c r="AY35" s="409">
        <v>0.9</v>
      </c>
      <c r="AZ35" s="410"/>
      <c r="BA35" s="409">
        <v>0.9</v>
      </c>
      <c r="BB35" s="410"/>
      <c r="BC35" s="409">
        <v>1.1000000000000001</v>
      </c>
      <c r="BD35" s="410"/>
      <c r="BE35" s="409">
        <v>0.8</v>
      </c>
      <c r="BF35" s="410"/>
      <c r="BG35" s="409">
        <v>1</v>
      </c>
      <c r="BH35" s="410"/>
      <c r="BI35" s="409">
        <v>0.8</v>
      </c>
      <c r="BJ35" s="410"/>
      <c r="BK35" s="409">
        <v>1.1000000000000001</v>
      </c>
      <c r="BL35" s="410"/>
      <c r="BM35" s="409">
        <v>1.1000000000000001</v>
      </c>
      <c r="BN35" s="410"/>
      <c r="BO35" s="409">
        <v>1</v>
      </c>
      <c r="BP35" s="410"/>
      <c r="BQ35" s="409">
        <v>1.3</v>
      </c>
      <c r="BR35" s="410"/>
      <c r="BS35" s="409">
        <v>0.8</v>
      </c>
      <c r="BT35" s="410"/>
      <c r="BU35" s="409">
        <v>0.7</v>
      </c>
      <c r="BV35" s="410"/>
      <c r="BW35" s="409">
        <v>0.7</v>
      </c>
      <c r="BX35" s="410"/>
      <c r="BY35" s="409">
        <v>0.7</v>
      </c>
      <c r="BZ35" s="410"/>
      <c r="CA35" s="409">
        <v>0.7</v>
      </c>
      <c r="CB35" s="410"/>
      <c r="CC35" s="409">
        <v>0.9</v>
      </c>
      <c r="CD35" s="410"/>
      <c r="CE35" s="409">
        <v>1.1000000000000001</v>
      </c>
      <c r="CF35" s="410"/>
      <c r="CG35" s="409">
        <v>0.8</v>
      </c>
      <c r="CH35" s="410"/>
      <c r="CI35" s="409">
        <v>0.8</v>
      </c>
      <c r="CJ35" s="410"/>
      <c r="CK35" s="409">
        <v>0.8</v>
      </c>
      <c r="CL35" s="410"/>
      <c r="CM35" s="409">
        <v>1.3</v>
      </c>
      <c r="CN35" s="410"/>
      <c r="CO35" s="409"/>
      <c r="CP35" s="410"/>
    </row>
    <row r="36" spans="1:94" x14ac:dyDescent="0.35">
      <c r="A36" s="413" t="s">
        <v>60</v>
      </c>
      <c r="B36" s="413"/>
      <c r="C36" s="413"/>
      <c r="D36" s="413"/>
      <c r="E36" s="413"/>
      <c r="F36" s="413"/>
      <c r="G36" s="413"/>
      <c r="H36" s="413"/>
      <c r="I36" s="413"/>
      <c r="K36" s="409">
        <v>0.8</v>
      </c>
      <c r="L36" s="410"/>
      <c r="M36" s="409">
        <v>0.8</v>
      </c>
      <c r="N36" s="410"/>
      <c r="O36" s="409">
        <v>0.8</v>
      </c>
      <c r="P36" s="410"/>
      <c r="Q36" s="409">
        <v>0.8</v>
      </c>
      <c r="R36" s="410"/>
      <c r="S36" s="409">
        <v>0.9</v>
      </c>
      <c r="T36" s="410"/>
      <c r="U36" s="409">
        <v>1.1000000000000001</v>
      </c>
      <c r="V36" s="410"/>
      <c r="W36" s="409">
        <v>1</v>
      </c>
      <c r="X36" s="410"/>
      <c r="Y36" s="409">
        <v>1.2</v>
      </c>
      <c r="Z36" s="410"/>
      <c r="AA36" s="409">
        <v>1.1000000000000001</v>
      </c>
      <c r="AB36" s="410"/>
      <c r="AC36" s="409">
        <v>0.9</v>
      </c>
      <c r="AD36" s="410"/>
      <c r="AE36" s="409">
        <v>0.7</v>
      </c>
      <c r="AF36" s="410"/>
      <c r="AG36" s="409">
        <v>0.9</v>
      </c>
      <c r="AH36" s="410"/>
      <c r="AI36" s="409">
        <v>1.2</v>
      </c>
      <c r="AJ36" s="410"/>
      <c r="AK36" s="409">
        <v>0.8</v>
      </c>
      <c r="AL36" s="410"/>
      <c r="AM36" s="409">
        <v>0.8</v>
      </c>
      <c r="AN36" s="410"/>
      <c r="AO36" s="409">
        <v>1</v>
      </c>
      <c r="AP36" s="410"/>
      <c r="AQ36" s="409">
        <v>0.7</v>
      </c>
      <c r="AR36" s="410"/>
      <c r="AS36" s="409">
        <v>0.7</v>
      </c>
      <c r="AT36" s="410"/>
      <c r="AU36" s="409">
        <v>0.9</v>
      </c>
      <c r="AV36" s="410"/>
      <c r="AW36" s="409">
        <v>1.1000000000000001</v>
      </c>
      <c r="AX36" s="410"/>
      <c r="AY36" s="409">
        <v>1.1000000000000001</v>
      </c>
      <c r="AZ36" s="410"/>
      <c r="BA36" s="409">
        <v>0.9</v>
      </c>
      <c r="BB36" s="410"/>
      <c r="BC36" s="409">
        <v>0.9</v>
      </c>
      <c r="BD36" s="410"/>
      <c r="BE36" s="409">
        <v>0.8</v>
      </c>
      <c r="BF36" s="410"/>
      <c r="BG36" s="409">
        <v>1</v>
      </c>
      <c r="BH36" s="410"/>
      <c r="BI36" s="409">
        <v>0.8</v>
      </c>
      <c r="BJ36" s="410"/>
      <c r="BK36" s="409">
        <v>1.1000000000000001</v>
      </c>
      <c r="BL36" s="410"/>
      <c r="BM36" s="409">
        <v>1.1000000000000001</v>
      </c>
      <c r="BN36" s="410"/>
      <c r="BO36" s="409">
        <v>1</v>
      </c>
      <c r="BP36" s="410"/>
      <c r="BQ36" s="409">
        <v>1</v>
      </c>
      <c r="BR36" s="410"/>
      <c r="BS36" s="409">
        <v>0.8</v>
      </c>
      <c r="BT36" s="410"/>
      <c r="BU36" s="409">
        <v>0.7</v>
      </c>
      <c r="BV36" s="410"/>
      <c r="BW36" s="409">
        <v>0.7</v>
      </c>
      <c r="BX36" s="410"/>
      <c r="BY36" s="409">
        <v>0.7</v>
      </c>
      <c r="BZ36" s="410"/>
      <c r="CA36" s="409">
        <v>1.1000000000000001</v>
      </c>
      <c r="CB36" s="410"/>
      <c r="CC36" s="409">
        <v>0.9</v>
      </c>
      <c r="CD36" s="410"/>
      <c r="CE36" s="409">
        <v>1.1000000000000001</v>
      </c>
      <c r="CF36" s="410"/>
      <c r="CG36" s="409">
        <v>0.8</v>
      </c>
      <c r="CH36" s="410"/>
      <c r="CI36" s="409">
        <v>1.2</v>
      </c>
      <c r="CJ36" s="410"/>
      <c r="CK36" s="409">
        <v>0.8</v>
      </c>
      <c r="CL36" s="410"/>
      <c r="CM36" s="409">
        <v>1.3</v>
      </c>
      <c r="CN36" s="410"/>
      <c r="CO36" s="409"/>
      <c r="CP36" s="410"/>
    </row>
    <row r="37" spans="1:94" x14ac:dyDescent="0.35">
      <c r="A37" s="413" t="s">
        <v>63</v>
      </c>
      <c r="B37" s="413"/>
      <c r="C37" s="413"/>
      <c r="D37" s="413"/>
      <c r="E37" s="413"/>
      <c r="F37" s="413"/>
      <c r="G37" s="413"/>
      <c r="H37" s="413"/>
      <c r="I37" s="413"/>
      <c r="K37" s="409">
        <v>0.8</v>
      </c>
      <c r="L37" s="410"/>
      <c r="M37" s="409">
        <v>1.1000000000000001</v>
      </c>
      <c r="N37" s="410"/>
      <c r="O37" s="409">
        <v>1.3</v>
      </c>
      <c r="P37" s="410"/>
      <c r="Q37" s="409">
        <v>0.8</v>
      </c>
      <c r="R37" s="410"/>
      <c r="S37" s="409">
        <v>0.9</v>
      </c>
      <c r="T37" s="410"/>
      <c r="U37" s="409">
        <v>0.8</v>
      </c>
      <c r="V37" s="410"/>
      <c r="W37" s="409">
        <v>0.8</v>
      </c>
      <c r="X37" s="410"/>
      <c r="Y37" s="409">
        <v>0.9</v>
      </c>
      <c r="Z37" s="410"/>
      <c r="AA37" s="409">
        <v>1.1000000000000001</v>
      </c>
      <c r="AB37" s="410"/>
      <c r="AC37" s="409">
        <v>0.9</v>
      </c>
      <c r="AD37" s="410"/>
      <c r="AE37" s="409">
        <v>1</v>
      </c>
      <c r="AF37" s="410"/>
      <c r="AG37" s="409">
        <v>0.9</v>
      </c>
      <c r="AH37" s="410"/>
      <c r="AI37" s="409">
        <v>1.2</v>
      </c>
      <c r="AJ37" s="410"/>
      <c r="AK37" s="409">
        <v>0.8</v>
      </c>
      <c r="AL37" s="410"/>
      <c r="AM37" s="409">
        <v>0.8</v>
      </c>
      <c r="AN37" s="410"/>
      <c r="AO37" s="409">
        <v>1</v>
      </c>
      <c r="AP37" s="410"/>
      <c r="AQ37" s="409">
        <v>0.7</v>
      </c>
      <c r="AR37" s="410"/>
      <c r="AS37" s="409">
        <v>1.1000000000000001</v>
      </c>
      <c r="AT37" s="410"/>
      <c r="AU37" s="409">
        <v>0.9</v>
      </c>
      <c r="AV37" s="410"/>
      <c r="AW37" s="409">
        <v>1</v>
      </c>
      <c r="AX37" s="410"/>
      <c r="AY37" s="409">
        <v>1.1000000000000001</v>
      </c>
      <c r="AZ37" s="410"/>
      <c r="BA37" s="409">
        <v>0.9</v>
      </c>
      <c r="BB37" s="410"/>
      <c r="BC37" s="409">
        <v>0.9</v>
      </c>
      <c r="BD37" s="410"/>
      <c r="BE37" s="409">
        <v>0.8</v>
      </c>
      <c r="BF37" s="410"/>
      <c r="BG37" s="409">
        <v>1</v>
      </c>
      <c r="BH37" s="410"/>
      <c r="BI37" s="409">
        <v>0.8</v>
      </c>
      <c r="BJ37" s="410"/>
      <c r="BK37" s="409">
        <v>0.9</v>
      </c>
      <c r="BL37" s="410"/>
      <c r="BM37" s="409">
        <v>1.2</v>
      </c>
      <c r="BN37" s="410"/>
      <c r="BO37" s="409">
        <v>0.9</v>
      </c>
      <c r="BP37" s="410"/>
      <c r="BQ37" s="409">
        <v>1</v>
      </c>
      <c r="BR37" s="410"/>
      <c r="BS37" s="409">
        <v>1</v>
      </c>
      <c r="BT37" s="410"/>
      <c r="BU37" s="409">
        <v>0.7</v>
      </c>
      <c r="BV37" s="410"/>
      <c r="BW37" s="409">
        <v>1.2</v>
      </c>
      <c r="BX37" s="410"/>
      <c r="BY37" s="409">
        <v>0.7</v>
      </c>
      <c r="BZ37" s="410"/>
      <c r="CA37" s="409">
        <v>0.7</v>
      </c>
      <c r="CB37" s="410"/>
      <c r="CC37" s="409">
        <v>0.9</v>
      </c>
      <c r="CD37" s="410"/>
      <c r="CE37" s="409">
        <v>1.1000000000000001</v>
      </c>
      <c r="CF37" s="410"/>
      <c r="CG37" s="409">
        <v>0.8</v>
      </c>
      <c r="CH37" s="410"/>
      <c r="CI37" s="409">
        <v>1.2</v>
      </c>
      <c r="CJ37" s="410"/>
      <c r="CK37" s="409">
        <v>1.1000000000000001</v>
      </c>
      <c r="CL37" s="410"/>
      <c r="CM37" s="409">
        <v>1.1000000000000001</v>
      </c>
      <c r="CN37" s="410"/>
      <c r="CO37" s="409"/>
      <c r="CP37" s="410"/>
    </row>
    <row r="38" spans="1:94" x14ac:dyDescent="0.35">
      <c r="A38" s="413" t="s">
        <v>370</v>
      </c>
      <c r="B38" s="413"/>
      <c r="C38" s="413"/>
      <c r="D38" s="413"/>
      <c r="E38" s="413"/>
      <c r="F38" s="413"/>
      <c r="G38" s="413"/>
      <c r="H38" s="413"/>
      <c r="I38" s="413"/>
      <c r="K38" s="409">
        <v>0.8</v>
      </c>
      <c r="L38" s="410"/>
      <c r="M38" s="409">
        <v>0.8</v>
      </c>
      <c r="N38" s="410"/>
      <c r="O38" s="409">
        <v>0.8</v>
      </c>
      <c r="P38" s="410"/>
      <c r="Q38" s="409">
        <v>0.8</v>
      </c>
      <c r="R38" s="410"/>
      <c r="S38" s="409">
        <v>0.9</v>
      </c>
      <c r="T38" s="410"/>
      <c r="U38" s="409">
        <v>0.7</v>
      </c>
      <c r="V38" s="410"/>
      <c r="W38" s="409">
        <v>0.7</v>
      </c>
      <c r="X38" s="410"/>
      <c r="Y38" s="409">
        <v>0.9</v>
      </c>
      <c r="Z38" s="410"/>
      <c r="AA38" s="409">
        <v>0.7</v>
      </c>
      <c r="AB38" s="410"/>
      <c r="AC38" s="409">
        <v>0.9</v>
      </c>
      <c r="AD38" s="410"/>
      <c r="AE38" s="409">
        <v>0.7</v>
      </c>
      <c r="AF38" s="410"/>
      <c r="AG38" s="409">
        <v>0.9</v>
      </c>
      <c r="AH38" s="410"/>
      <c r="AI38" s="409">
        <v>1.2</v>
      </c>
      <c r="AJ38" s="410"/>
      <c r="AK38" s="409">
        <v>0.8</v>
      </c>
      <c r="AL38" s="410"/>
      <c r="AM38" s="409">
        <v>0.8</v>
      </c>
      <c r="AN38" s="410"/>
      <c r="AO38" s="409">
        <v>1</v>
      </c>
      <c r="AP38" s="410"/>
      <c r="AQ38" s="409">
        <v>0.7</v>
      </c>
      <c r="AR38" s="410"/>
      <c r="AS38" s="409">
        <v>0.9</v>
      </c>
      <c r="AT38" s="410"/>
      <c r="AU38" s="409">
        <v>1.2</v>
      </c>
      <c r="AV38" s="410"/>
      <c r="AW38" s="409">
        <v>1</v>
      </c>
      <c r="AX38" s="410"/>
      <c r="AY38" s="409">
        <v>0.9</v>
      </c>
      <c r="AZ38" s="410"/>
      <c r="BA38" s="409">
        <v>0.9</v>
      </c>
      <c r="BB38" s="410"/>
      <c r="BC38" s="409">
        <v>0.9</v>
      </c>
      <c r="BD38" s="410"/>
      <c r="BE38" s="409">
        <v>0.8</v>
      </c>
      <c r="BF38" s="410"/>
      <c r="BG38" s="409">
        <v>1</v>
      </c>
      <c r="BH38" s="410"/>
      <c r="BI38" s="409">
        <v>0.8</v>
      </c>
      <c r="BJ38" s="410"/>
      <c r="BK38" s="409">
        <v>0.7</v>
      </c>
      <c r="BL38" s="410"/>
      <c r="BM38" s="409">
        <v>1.1000000000000001</v>
      </c>
      <c r="BN38" s="410"/>
      <c r="BO38" s="409">
        <v>1</v>
      </c>
      <c r="BP38" s="410"/>
      <c r="BQ38" s="409">
        <v>1</v>
      </c>
      <c r="BR38" s="410"/>
      <c r="BS38" s="409">
        <v>0.8</v>
      </c>
      <c r="BT38" s="410"/>
      <c r="BU38" s="409">
        <v>1.2</v>
      </c>
      <c r="BV38" s="410"/>
      <c r="BW38" s="409">
        <v>0.7</v>
      </c>
      <c r="BX38" s="410"/>
      <c r="BY38" s="409">
        <v>0.7</v>
      </c>
      <c r="BZ38" s="410"/>
      <c r="CA38" s="409">
        <v>0.7</v>
      </c>
      <c r="CB38" s="410"/>
      <c r="CC38" s="409">
        <v>0.9</v>
      </c>
      <c r="CD38" s="410"/>
      <c r="CE38" s="409">
        <v>1.1000000000000001</v>
      </c>
      <c r="CF38" s="410"/>
      <c r="CG38" s="409">
        <v>0.8</v>
      </c>
      <c r="CH38" s="410"/>
      <c r="CI38" s="409">
        <v>0.7</v>
      </c>
      <c r="CJ38" s="410"/>
      <c r="CK38" s="409">
        <v>0.8</v>
      </c>
      <c r="CL38" s="410"/>
      <c r="CM38" s="409">
        <v>1.1000000000000001</v>
      </c>
      <c r="CN38" s="410"/>
      <c r="CO38" s="409"/>
      <c r="CP38" s="410"/>
    </row>
    <row r="39" spans="1:94" ht="8.5" customHeight="1" x14ac:dyDescent="0.35"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</row>
    <row r="40" spans="1:94" x14ac:dyDescent="0.35">
      <c r="A40" s="543" t="s">
        <v>64</v>
      </c>
      <c r="B40" s="543"/>
      <c r="C40" s="543"/>
      <c r="D40" s="543"/>
      <c r="E40" s="543"/>
      <c r="F40" s="543"/>
      <c r="G40" s="543"/>
      <c r="H40" s="543"/>
      <c r="I40" s="543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8"/>
      <c r="BD40" s="148"/>
      <c r="BE40" s="148"/>
      <c r="BF40" s="148"/>
      <c r="BG40" s="148"/>
      <c r="BH40" s="148"/>
      <c r="BI40" s="147"/>
      <c r="BJ40" s="147"/>
      <c r="BK40" s="148"/>
      <c r="BL40" s="148"/>
      <c r="BM40" s="148"/>
      <c r="BN40" s="148"/>
      <c r="BO40" s="148"/>
      <c r="BP40" s="148"/>
      <c r="BQ40" s="149"/>
      <c r="BR40" s="149"/>
      <c r="BS40" s="149"/>
      <c r="BT40" s="149"/>
      <c r="BU40" s="149"/>
      <c r="BV40" s="149"/>
      <c r="BW40" s="149"/>
      <c r="BX40" s="149"/>
      <c r="BY40" s="149"/>
      <c r="BZ40" s="149"/>
      <c r="CA40" s="149"/>
      <c r="CB40" s="149"/>
      <c r="CC40" s="150"/>
      <c r="CD40" s="150"/>
      <c r="CE40" s="150"/>
      <c r="CF40" s="150"/>
      <c r="CG40" s="150"/>
      <c r="CH40" s="150"/>
      <c r="CI40" s="150"/>
      <c r="CJ40" s="150"/>
      <c r="CK40" s="150"/>
      <c r="CL40" s="150"/>
      <c r="CM40" s="150"/>
      <c r="CN40" s="150"/>
      <c r="CO40" s="150"/>
      <c r="CP40" s="150"/>
    </row>
    <row r="41" spans="1:94" x14ac:dyDescent="0.35">
      <c r="A41" s="413" t="s">
        <v>68</v>
      </c>
      <c r="B41" s="413"/>
      <c r="C41" s="413"/>
      <c r="D41" s="413"/>
      <c r="E41" s="413"/>
      <c r="F41" s="413"/>
      <c r="G41" s="413"/>
      <c r="H41" s="413"/>
      <c r="I41" s="413"/>
      <c r="K41" s="409">
        <v>1.1000000000000001</v>
      </c>
      <c r="L41" s="410"/>
      <c r="M41" s="409">
        <v>1.2</v>
      </c>
      <c r="N41" s="410"/>
      <c r="O41" s="409">
        <v>1.2</v>
      </c>
      <c r="P41" s="410"/>
      <c r="Q41" s="409">
        <v>0.7</v>
      </c>
      <c r="R41" s="410"/>
      <c r="S41" s="409">
        <v>1</v>
      </c>
      <c r="T41" s="410"/>
      <c r="U41" s="409">
        <v>0.8</v>
      </c>
      <c r="V41" s="410"/>
      <c r="W41" s="409">
        <v>0.8</v>
      </c>
      <c r="X41" s="410"/>
      <c r="Y41" s="409">
        <v>1</v>
      </c>
      <c r="Z41" s="410"/>
      <c r="AA41" s="409">
        <v>0.8</v>
      </c>
      <c r="AB41" s="410"/>
      <c r="AC41" s="409">
        <v>1.2</v>
      </c>
      <c r="AD41" s="410"/>
      <c r="AE41" s="409">
        <v>1</v>
      </c>
      <c r="AF41" s="410"/>
      <c r="AG41" s="409">
        <v>1.2</v>
      </c>
      <c r="AH41" s="410"/>
      <c r="AI41" s="409">
        <v>0.8</v>
      </c>
      <c r="AJ41" s="410"/>
      <c r="AK41" s="409">
        <v>0.9</v>
      </c>
      <c r="AL41" s="410"/>
      <c r="AM41" s="409">
        <v>0.9</v>
      </c>
      <c r="AN41" s="410"/>
      <c r="AO41" s="409">
        <v>0.8</v>
      </c>
      <c r="AP41" s="410"/>
      <c r="AQ41" s="409">
        <v>1.1000000000000001</v>
      </c>
      <c r="AR41" s="410"/>
      <c r="AS41" s="409">
        <v>0.9</v>
      </c>
      <c r="AT41" s="410"/>
      <c r="AU41" s="409">
        <v>1.2</v>
      </c>
      <c r="AV41" s="410"/>
      <c r="AW41" s="409">
        <v>1.3</v>
      </c>
      <c r="AX41" s="410"/>
      <c r="AY41" s="409">
        <v>1.1000000000000001</v>
      </c>
      <c r="AZ41" s="410"/>
      <c r="BA41" s="409">
        <v>1</v>
      </c>
      <c r="BB41" s="410"/>
      <c r="BC41" s="409">
        <v>0.8</v>
      </c>
      <c r="BD41" s="410"/>
      <c r="BE41" s="409">
        <v>1</v>
      </c>
      <c r="BF41" s="410"/>
      <c r="BG41" s="409">
        <v>1.1000000000000001</v>
      </c>
      <c r="BH41" s="410"/>
      <c r="BI41" s="409">
        <v>0.7</v>
      </c>
      <c r="BJ41" s="410"/>
      <c r="BK41" s="409">
        <v>0.8</v>
      </c>
      <c r="BL41" s="410"/>
      <c r="BM41" s="409">
        <v>1.2</v>
      </c>
      <c r="BN41" s="410"/>
      <c r="BO41" s="409">
        <v>1.2</v>
      </c>
      <c r="BP41" s="410"/>
      <c r="BQ41" s="409">
        <v>1</v>
      </c>
      <c r="BR41" s="410"/>
      <c r="BS41" s="409">
        <v>1.1000000000000001</v>
      </c>
      <c r="BT41" s="410"/>
      <c r="BU41" s="409">
        <v>1.2</v>
      </c>
      <c r="BV41" s="410"/>
      <c r="BW41" s="409">
        <v>1.2</v>
      </c>
      <c r="BX41" s="410"/>
      <c r="BY41" s="409">
        <v>1</v>
      </c>
      <c r="BZ41" s="410"/>
      <c r="CA41" s="409">
        <v>1.2</v>
      </c>
      <c r="CB41" s="410"/>
      <c r="CC41" s="409">
        <v>1.2</v>
      </c>
      <c r="CD41" s="410"/>
      <c r="CE41" s="409">
        <v>0.8</v>
      </c>
      <c r="CF41" s="410"/>
      <c r="CG41" s="409">
        <v>1.2</v>
      </c>
      <c r="CH41" s="410"/>
      <c r="CI41" s="409">
        <v>1.1000000000000001</v>
      </c>
      <c r="CJ41" s="410"/>
      <c r="CK41" s="409">
        <v>1</v>
      </c>
      <c r="CL41" s="410"/>
      <c r="CM41" s="409">
        <v>0.7</v>
      </c>
      <c r="CN41" s="410"/>
      <c r="CO41" s="409"/>
      <c r="CP41" s="410"/>
    </row>
    <row r="42" spans="1:94" x14ac:dyDescent="0.35">
      <c r="A42" s="413" t="s">
        <v>65</v>
      </c>
      <c r="B42" s="413"/>
      <c r="C42" s="413"/>
      <c r="D42" s="413"/>
      <c r="E42" s="413"/>
      <c r="F42" s="413"/>
      <c r="G42" s="413"/>
      <c r="H42" s="413"/>
      <c r="I42" s="413"/>
      <c r="K42" s="409">
        <v>1.1000000000000001</v>
      </c>
      <c r="L42" s="410"/>
      <c r="M42" s="409">
        <v>1.2</v>
      </c>
      <c r="N42" s="410"/>
      <c r="O42" s="409">
        <v>1.2</v>
      </c>
      <c r="P42" s="410"/>
      <c r="Q42" s="409">
        <v>0.7</v>
      </c>
      <c r="R42" s="410"/>
      <c r="S42" s="409">
        <v>1</v>
      </c>
      <c r="T42" s="410"/>
      <c r="U42" s="409">
        <v>1</v>
      </c>
      <c r="V42" s="410"/>
      <c r="W42" s="409">
        <v>1.2</v>
      </c>
      <c r="X42" s="410"/>
      <c r="Y42" s="409">
        <v>1</v>
      </c>
      <c r="Z42" s="410"/>
      <c r="AA42" s="409">
        <v>1</v>
      </c>
      <c r="AB42" s="410"/>
      <c r="AC42" s="409">
        <v>1.2</v>
      </c>
      <c r="AD42" s="410"/>
      <c r="AE42" s="409">
        <v>1.1000000000000001</v>
      </c>
      <c r="AF42" s="410"/>
      <c r="AG42" s="409">
        <v>1.2</v>
      </c>
      <c r="AH42" s="410"/>
      <c r="AI42" s="409">
        <v>1</v>
      </c>
      <c r="AJ42" s="410"/>
      <c r="AK42" s="409">
        <v>0.9</v>
      </c>
      <c r="AL42" s="410"/>
      <c r="AM42" s="409">
        <v>0.9</v>
      </c>
      <c r="AN42" s="410"/>
      <c r="AO42" s="409">
        <v>0.8</v>
      </c>
      <c r="AP42" s="410"/>
      <c r="AQ42" s="409">
        <v>1.1000000000000001</v>
      </c>
      <c r="AR42" s="410"/>
      <c r="AS42" s="409">
        <v>1.2</v>
      </c>
      <c r="AT42" s="410"/>
      <c r="AU42" s="409">
        <v>1.2</v>
      </c>
      <c r="AV42" s="410"/>
      <c r="AW42" s="409">
        <v>1.3</v>
      </c>
      <c r="AX42" s="410"/>
      <c r="AY42" s="409">
        <v>1.1000000000000001</v>
      </c>
      <c r="AZ42" s="410"/>
      <c r="BA42" s="409">
        <v>1</v>
      </c>
      <c r="BB42" s="410"/>
      <c r="BC42" s="409">
        <v>0.8</v>
      </c>
      <c r="BD42" s="410"/>
      <c r="BE42" s="409">
        <v>1</v>
      </c>
      <c r="BF42" s="410"/>
      <c r="BG42" s="409">
        <v>1.1000000000000001</v>
      </c>
      <c r="BH42" s="410"/>
      <c r="BI42" s="409">
        <v>0.7</v>
      </c>
      <c r="BJ42" s="410"/>
      <c r="BK42" s="409">
        <v>1.2</v>
      </c>
      <c r="BL42" s="410"/>
      <c r="BM42" s="409">
        <v>1.2</v>
      </c>
      <c r="BN42" s="410"/>
      <c r="BO42" s="409">
        <v>1.2</v>
      </c>
      <c r="BP42" s="410"/>
      <c r="BQ42" s="409">
        <v>1</v>
      </c>
      <c r="BR42" s="410"/>
      <c r="BS42" s="409">
        <v>1.1000000000000001</v>
      </c>
      <c r="BT42" s="410"/>
      <c r="BU42" s="409">
        <v>0.7</v>
      </c>
      <c r="BV42" s="410"/>
      <c r="BW42" s="409">
        <v>1.2</v>
      </c>
      <c r="BX42" s="410"/>
      <c r="BY42" s="409">
        <v>1</v>
      </c>
      <c r="BZ42" s="410"/>
      <c r="CA42" s="409">
        <v>1.1000000000000001</v>
      </c>
      <c r="CB42" s="410"/>
      <c r="CC42" s="409">
        <v>1.2</v>
      </c>
      <c r="CD42" s="410"/>
      <c r="CE42" s="409">
        <v>1.1000000000000001</v>
      </c>
      <c r="CF42" s="410"/>
      <c r="CG42" s="409">
        <v>1.2</v>
      </c>
      <c r="CH42" s="410"/>
      <c r="CI42" s="409">
        <v>1.3</v>
      </c>
      <c r="CJ42" s="410"/>
      <c r="CK42" s="409">
        <v>1</v>
      </c>
      <c r="CL42" s="410"/>
      <c r="CM42" s="409">
        <v>1.1000000000000001</v>
      </c>
      <c r="CN42" s="410"/>
      <c r="CO42" s="409"/>
      <c r="CP42" s="410"/>
    </row>
    <row r="43" spans="1:94" x14ac:dyDescent="0.35">
      <c r="A43" s="413" t="s">
        <v>66</v>
      </c>
      <c r="B43" s="413"/>
      <c r="C43" s="413"/>
      <c r="D43" s="413"/>
      <c r="E43" s="413"/>
      <c r="F43" s="413"/>
      <c r="G43" s="413"/>
      <c r="H43" s="413"/>
      <c r="I43" s="413"/>
      <c r="K43" s="409">
        <v>1.2</v>
      </c>
      <c r="L43" s="410"/>
      <c r="M43" s="409">
        <v>1.2</v>
      </c>
      <c r="N43" s="410"/>
      <c r="O43" s="409">
        <v>1.2</v>
      </c>
      <c r="P43" s="410"/>
      <c r="Q43" s="409">
        <v>0.7</v>
      </c>
      <c r="R43" s="410"/>
      <c r="S43" s="409">
        <v>1</v>
      </c>
      <c r="T43" s="410"/>
      <c r="U43" s="409">
        <v>1</v>
      </c>
      <c r="V43" s="410"/>
      <c r="W43" s="409">
        <v>1.2</v>
      </c>
      <c r="X43" s="410"/>
      <c r="Y43" s="409">
        <v>1</v>
      </c>
      <c r="Z43" s="410"/>
      <c r="AA43" s="409">
        <v>1</v>
      </c>
      <c r="AB43" s="410"/>
      <c r="AC43" s="409">
        <v>1.2</v>
      </c>
      <c r="AD43" s="410"/>
      <c r="AE43" s="409">
        <v>1.1000000000000001</v>
      </c>
      <c r="AF43" s="410"/>
      <c r="AG43" s="409">
        <v>1.2</v>
      </c>
      <c r="AH43" s="410"/>
      <c r="AI43" s="409">
        <v>1</v>
      </c>
      <c r="AJ43" s="410"/>
      <c r="AK43" s="409">
        <v>1.2</v>
      </c>
      <c r="AL43" s="410"/>
      <c r="AM43" s="409">
        <v>0.9</v>
      </c>
      <c r="AN43" s="410"/>
      <c r="AO43" s="409">
        <v>0.8</v>
      </c>
      <c r="AP43" s="410"/>
      <c r="AQ43" s="409">
        <v>0.8</v>
      </c>
      <c r="AR43" s="410"/>
      <c r="AS43" s="409">
        <v>0.9</v>
      </c>
      <c r="AT43" s="410"/>
      <c r="AU43" s="409">
        <v>1.2</v>
      </c>
      <c r="AV43" s="410"/>
      <c r="AW43" s="409">
        <v>1.3</v>
      </c>
      <c r="AX43" s="410"/>
      <c r="AY43" s="409">
        <v>1.2</v>
      </c>
      <c r="AZ43" s="410"/>
      <c r="BA43" s="409">
        <v>1</v>
      </c>
      <c r="BB43" s="410"/>
      <c r="BC43" s="409">
        <v>0.8</v>
      </c>
      <c r="BD43" s="410"/>
      <c r="BE43" s="409">
        <v>1</v>
      </c>
      <c r="BF43" s="410"/>
      <c r="BG43" s="409">
        <v>1.1000000000000001</v>
      </c>
      <c r="BH43" s="410"/>
      <c r="BI43" s="409">
        <v>0.7</v>
      </c>
      <c r="BJ43" s="410"/>
      <c r="BK43" s="409">
        <v>1.2</v>
      </c>
      <c r="BL43" s="410"/>
      <c r="BM43" s="409">
        <v>1.2</v>
      </c>
      <c r="BN43" s="410"/>
      <c r="BO43" s="409">
        <v>1.2</v>
      </c>
      <c r="BP43" s="410"/>
      <c r="BQ43" s="409">
        <v>1</v>
      </c>
      <c r="BR43" s="410"/>
      <c r="BS43" s="409">
        <v>1.1000000000000001</v>
      </c>
      <c r="BT43" s="410"/>
      <c r="BU43" s="409">
        <v>1.2</v>
      </c>
      <c r="BV43" s="410"/>
      <c r="BW43" s="409">
        <v>1.2</v>
      </c>
      <c r="BX43" s="410"/>
      <c r="BY43" s="409">
        <v>1</v>
      </c>
      <c r="BZ43" s="410"/>
      <c r="CA43" s="409">
        <v>1.2</v>
      </c>
      <c r="CB43" s="410"/>
      <c r="CC43" s="409">
        <v>1.2</v>
      </c>
      <c r="CD43" s="410"/>
      <c r="CE43" s="409">
        <v>0.8</v>
      </c>
      <c r="CF43" s="410"/>
      <c r="CG43" s="409">
        <v>1.2</v>
      </c>
      <c r="CH43" s="410"/>
      <c r="CI43" s="409">
        <v>1.1000000000000001</v>
      </c>
      <c r="CJ43" s="410"/>
      <c r="CK43" s="409">
        <v>0.8</v>
      </c>
      <c r="CL43" s="410"/>
      <c r="CM43" s="409">
        <v>1.1000000000000001</v>
      </c>
      <c r="CN43" s="410"/>
      <c r="CO43" s="409"/>
      <c r="CP43" s="410"/>
    </row>
    <row r="44" spans="1:94" x14ac:dyDescent="0.35">
      <c r="A44" s="413" t="s">
        <v>67</v>
      </c>
      <c r="B44" s="413"/>
      <c r="C44" s="413"/>
      <c r="D44" s="413"/>
      <c r="E44" s="413"/>
      <c r="F44" s="413"/>
      <c r="G44" s="413"/>
      <c r="H44" s="413"/>
      <c r="I44" s="413"/>
      <c r="K44" s="409">
        <v>1.1000000000000001</v>
      </c>
      <c r="L44" s="410"/>
      <c r="M44" s="409">
        <v>1.1000000000000001</v>
      </c>
      <c r="N44" s="410"/>
      <c r="O44" s="409">
        <v>0.8</v>
      </c>
      <c r="P44" s="410"/>
      <c r="Q44" s="409">
        <v>0.7</v>
      </c>
      <c r="R44" s="410"/>
      <c r="S44" s="409">
        <v>1</v>
      </c>
      <c r="T44" s="410"/>
      <c r="U44" s="409">
        <v>1</v>
      </c>
      <c r="V44" s="410"/>
      <c r="W44" s="409">
        <v>1.2</v>
      </c>
      <c r="X44" s="410"/>
      <c r="Y44" s="409">
        <v>1.2</v>
      </c>
      <c r="Z44" s="410"/>
      <c r="AA44" s="409">
        <v>1</v>
      </c>
      <c r="AB44" s="410"/>
      <c r="AC44" s="409">
        <v>1.2</v>
      </c>
      <c r="AD44" s="410"/>
      <c r="AE44" s="409">
        <v>1.1000000000000001</v>
      </c>
      <c r="AF44" s="410"/>
      <c r="AG44" s="409">
        <v>0.8</v>
      </c>
      <c r="AH44" s="410"/>
      <c r="AI44" s="409">
        <v>1</v>
      </c>
      <c r="AJ44" s="410"/>
      <c r="AK44" s="409">
        <v>0.9</v>
      </c>
      <c r="AL44" s="410"/>
      <c r="AM44" s="409">
        <v>0.9</v>
      </c>
      <c r="AN44" s="410"/>
      <c r="AO44" s="409">
        <v>0.8</v>
      </c>
      <c r="AP44" s="410"/>
      <c r="AQ44" s="409">
        <v>0.8</v>
      </c>
      <c r="AR44" s="410"/>
      <c r="AS44" s="409">
        <v>0.9</v>
      </c>
      <c r="AT44" s="410"/>
      <c r="AU44" s="409">
        <v>1.2</v>
      </c>
      <c r="AV44" s="410"/>
      <c r="AW44" s="409">
        <v>1.3</v>
      </c>
      <c r="AX44" s="410"/>
      <c r="AY44" s="409">
        <v>1.1000000000000001</v>
      </c>
      <c r="AZ44" s="410"/>
      <c r="BA44" s="409">
        <v>1</v>
      </c>
      <c r="BB44" s="410"/>
      <c r="BC44" s="409">
        <v>0.8</v>
      </c>
      <c r="BD44" s="410"/>
      <c r="BE44" s="409">
        <v>1</v>
      </c>
      <c r="BF44" s="410"/>
      <c r="BG44" s="409">
        <v>1.1000000000000001</v>
      </c>
      <c r="BH44" s="410"/>
      <c r="BI44" s="409">
        <v>0.7</v>
      </c>
      <c r="BJ44" s="410"/>
      <c r="BK44" s="409">
        <v>0.9</v>
      </c>
      <c r="BL44" s="410"/>
      <c r="BM44" s="409">
        <v>1.2</v>
      </c>
      <c r="BN44" s="410"/>
      <c r="BO44" s="409">
        <v>1.2</v>
      </c>
      <c r="BP44" s="410"/>
      <c r="BQ44" s="409">
        <v>1</v>
      </c>
      <c r="BR44" s="410"/>
      <c r="BS44" s="409">
        <v>1.1000000000000001</v>
      </c>
      <c r="BT44" s="410"/>
      <c r="BU44" s="409">
        <v>1.2</v>
      </c>
      <c r="BV44" s="410"/>
      <c r="BW44" s="409">
        <v>1.2</v>
      </c>
      <c r="BX44" s="410"/>
      <c r="BY44" s="409">
        <v>0.8</v>
      </c>
      <c r="BZ44" s="410"/>
      <c r="CA44" s="409">
        <v>1.1000000000000001</v>
      </c>
      <c r="CB44" s="410"/>
      <c r="CC44" s="409">
        <v>1</v>
      </c>
      <c r="CD44" s="410"/>
      <c r="CE44" s="409">
        <v>0.8</v>
      </c>
      <c r="CF44" s="410"/>
      <c r="CG44" s="409">
        <v>1</v>
      </c>
      <c r="CH44" s="410"/>
      <c r="CI44" s="409">
        <v>1.1000000000000001</v>
      </c>
      <c r="CJ44" s="410"/>
      <c r="CK44" s="409">
        <v>1</v>
      </c>
      <c r="CL44" s="410"/>
      <c r="CM44" s="409">
        <v>1.3</v>
      </c>
      <c r="CN44" s="410"/>
      <c r="CO44" s="409"/>
      <c r="CP44" s="410"/>
    </row>
    <row r="45" spans="1:94" ht="8.5" customHeight="1" x14ac:dyDescent="0.35"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</row>
    <row r="46" spans="1:94" x14ac:dyDescent="0.35">
      <c r="A46" s="543" t="s">
        <v>69</v>
      </c>
      <c r="B46" s="543"/>
      <c r="C46" s="543"/>
      <c r="D46" s="543"/>
      <c r="E46" s="543"/>
      <c r="F46" s="543"/>
      <c r="G46" s="543"/>
      <c r="H46" s="543"/>
      <c r="I46" s="543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8"/>
      <c r="BD46" s="148"/>
      <c r="BE46" s="148"/>
      <c r="BF46" s="148"/>
      <c r="BG46" s="148"/>
      <c r="BH46" s="148"/>
      <c r="BI46" s="147"/>
      <c r="BJ46" s="147"/>
      <c r="BK46" s="148"/>
      <c r="BL46" s="148"/>
      <c r="BM46" s="148"/>
      <c r="BN46" s="148"/>
      <c r="BO46" s="148"/>
      <c r="BP46" s="148"/>
      <c r="BQ46" s="149"/>
      <c r="BR46" s="149"/>
      <c r="BS46" s="149"/>
      <c r="BT46" s="149"/>
      <c r="BU46" s="149"/>
      <c r="BV46" s="149"/>
      <c r="BW46" s="149"/>
      <c r="BX46" s="149"/>
      <c r="BY46" s="149"/>
      <c r="BZ46" s="149"/>
      <c r="CA46" s="149"/>
      <c r="CB46" s="149"/>
      <c r="CC46" s="150"/>
      <c r="CD46" s="150"/>
      <c r="CE46" s="150"/>
      <c r="CF46" s="150"/>
      <c r="CG46" s="150"/>
      <c r="CH46" s="150"/>
      <c r="CI46" s="150"/>
      <c r="CJ46" s="150"/>
      <c r="CK46" s="150"/>
      <c r="CL46" s="150"/>
      <c r="CM46" s="150"/>
      <c r="CN46" s="150"/>
      <c r="CO46" s="150"/>
      <c r="CP46" s="150"/>
    </row>
    <row r="47" spans="1:94" x14ac:dyDescent="0.35">
      <c r="A47" s="413" t="s">
        <v>70</v>
      </c>
      <c r="B47" s="413"/>
      <c r="C47" s="413"/>
      <c r="D47" s="413"/>
      <c r="E47" s="413"/>
      <c r="F47" s="413"/>
      <c r="G47" s="413"/>
      <c r="H47" s="413"/>
      <c r="I47" s="413"/>
      <c r="K47" s="409">
        <v>1.2</v>
      </c>
      <c r="L47" s="410"/>
      <c r="M47" s="409">
        <v>0.9</v>
      </c>
      <c r="N47" s="410"/>
      <c r="O47" s="409">
        <v>1.2</v>
      </c>
      <c r="P47" s="410"/>
      <c r="Q47" s="409">
        <v>0.7</v>
      </c>
      <c r="R47" s="410"/>
      <c r="S47" s="409">
        <v>1.2</v>
      </c>
      <c r="T47" s="410"/>
      <c r="U47" s="409">
        <v>1.3</v>
      </c>
      <c r="V47" s="410"/>
      <c r="W47" s="409">
        <v>1</v>
      </c>
      <c r="X47" s="410"/>
      <c r="Y47" s="409">
        <v>1.1000000000000001</v>
      </c>
      <c r="Z47" s="410"/>
      <c r="AA47" s="409">
        <v>1.3</v>
      </c>
      <c r="AB47" s="410"/>
      <c r="AC47" s="409">
        <v>0.7</v>
      </c>
      <c r="AD47" s="410"/>
      <c r="AE47" s="409">
        <v>0.8</v>
      </c>
      <c r="AF47" s="410"/>
      <c r="AG47" s="409">
        <v>0.7</v>
      </c>
      <c r="AH47" s="410"/>
      <c r="AI47" s="409">
        <v>0.9</v>
      </c>
      <c r="AJ47" s="410"/>
      <c r="AK47" s="409">
        <v>0.7</v>
      </c>
      <c r="AL47" s="410"/>
      <c r="AM47" s="409">
        <v>1.1000000000000001</v>
      </c>
      <c r="AN47" s="410"/>
      <c r="AO47" s="409">
        <v>0.7</v>
      </c>
      <c r="AP47" s="410"/>
      <c r="AQ47" s="409">
        <v>0.7</v>
      </c>
      <c r="AR47" s="410"/>
      <c r="AS47" s="409">
        <v>1</v>
      </c>
      <c r="AT47" s="410"/>
      <c r="AU47" s="409">
        <v>1.1000000000000001</v>
      </c>
      <c r="AV47" s="410"/>
      <c r="AW47" s="409">
        <v>0.8</v>
      </c>
      <c r="AX47" s="410"/>
      <c r="AY47" s="409">
        <v>0.8</v>
      </c>
      <c r="AZ47" s="410"/>
      <c r="BA47" s="409">
        <v>1.1000000000000001</v>
      </c>
      <c r="BB47" s="410"/>
      <c r="BC47" s="409">
        <v>1.1000000000000001</v>
      </c>
      <c r="BD47" s="410"/>
      <c r="BE47" s="409">
        <v>1.1000000000000001</v>
      </c>
      <c r="BF47" s="410"/>
      <c r="BG47" s="409">
        <v>1.1000000000000001</v>
      </c>
      <c r="BH47" s="410"/>
      <c r="BI47" s="409">
        <v>0.7</v>
      </c>
      <c r="BJ47" s="410"/>
      <c r="BK47" s="409">
        <v>1.2</v>
      </c>
      <c r="BL47" s="410"/>
      <c r="BM47" s="409">
        <v>1</v>
      </c>
      <c r="BN47" s="410"/>
      <c r="BO47" s="409">
        <v>1.1000000000000001</v>
      </c>
      <c r="BP47" s="410"/>
      <c r="BQ47" s="409">
        <v>0.8</v>
      </c>
      <c r="BR47" s="410"/>
      <c r="BS47" s="409">
        <v>1</v>
      </c>
      <c r="BT47" s="410"/>
      <c r="BU47" s="409">
        <v>0.9</v>
      </c>
      <c r="BV47" s="410"/>
      <c r="BW47" s="409">
        <v>0.8</v>
      </c>
      <c r="BX47" s="410"/>
      <c r="BY47" s="409">
        <v>1.2</v>
      </c>
      <c r="BZ47" s="410"/>
      <c r="CA47" s="409">
        <v>1</v>
      </c>
      <c r="CB47" s="410"/>
      <c r="CC47" s="409">
        <v>0.7</v>
      </c>
      <c r="CD47" s="410"/>
      <c r="CE47" s="409">
        <v>1.2</v>
      </c>
      <c r="CF47" s="410"/>
      <c r="CG47" s="409">
        <v>0.7</v>
      </c>
      <c r="CH47" s="410"/>
      <c r="CI47" s="409">
        <v>0.7</v>
      </c>
      <c r="CJ47" s="410"/>
      <c r="CK47" s="409">
        <v>1.1000000000000001</v>
      </c>
      <c r="CL47" s="410"/>
      <c r="CM47" s="409">
        <v>1.1000000000000001</v>
      </c>
      <c r="CN47" s="410"/>
      <c r="CO47" s="409"/>
      <c r="CP47" s="410"/>
    </row>
    <row r="48" spans="1:94" x14ac:dyDescent="0.35">
      <c r="A48" s="413" t="s">
        <v>71</v>
      </c>
      <c r="B48" s="413"/>
      <c r="C48" s="413"/>
      <c r="D48" s="413"/>
      <c r="E48" s="413"/>
      <c r="F48" s="413"/>
      <c r="G48" s="413"/>
      <c r="H48" s="413"/>
      <c r="I48" s="413"/>
      <c r="K48" s="409">
        <v>1.2</v>
      </c>
      <c r="L48" s="410"/>
      <c r="M48" s="409">
        <v>0.9</v>
      </c>
      <c r="N48" s="410"/>
      <c r="O48" s="409">
        <v>1.2</v>
      </c>
      <c r="P48" s="410"/>
      <c r="Q48" s="409">
        <v>0.7</v>
      </c>
      <c r="R48" s="410"/>
      <c r="S48" s="409">
        <v>1.2</v>
      </c>
      <c r="T48" s="410"/>
      <c r="U48" s="409">
        <v>1.3</v>
      </c>
      <c r="V48" s="410"/>
      <c r="W48" s="409">
        <v>1</v>
      </c>
      <c r="X48" s="410"/>
      <c r="Y48" s="409">
        <v>1.1000000000000001</v>
      </c>
      <c r="Z48" s="410"/>
      <c r="AA48" s="409">
        <v>1.3</v>
      </c>
      <c r="AB48" s="410"/>
      <c r="AC48" s="409">
        <v>0.7</v>
      </c>
      <c r="AD48" s="410"/>
      <c r="AE48" s="409">
        <v>0.8</v>
      </c>
      <c r="AF48" s="410"/>
      <c r="AG48" s="409">
        <v>0.7</v>
      </c>
      <c r="AH48" s="410"/>
      <c r="AI48" s="409">
        <v>0.9</v>
      </c>
      <c r="AJ48" s="410"/>
      <c r="AK48" s="409">
        <v>0.7</v>
      </c>
      <c r="AL48" s="410"/>
      <c r="AM48" s="409">
        <v>1.1000000000000001</v>
      </c>
      <c r="AN48" s="410"/>
      <c r="AO48" s="409">
        <v>0.7</v>
      </c>
      <c r="AP48" s="410"/>
      <c r="AQ48" s="409">
        <v>0.7</v>
      </c>
      <c r="AR48" s="410"/>
      <c r="AS48" s="409">
        <v>1</v>
      </c>
      <c r="AT48" s="410"/>
      <c r="AU48" s="409">
        <v>1.1000000000000001</v>
      </c>
      <c r="AV48" s="410"/>
      <c r="AW48" s="409">
        <v>0.8</v>
      </c>
      <c r="AX48" s="410"/>
      <c r="AY48" s="409">
        <v>0.8</v>
      </c>
      <c r="AZ48" s="410"/>
      <c r="BA48" s="409">
        <v>0.8</v>
      </c>
      <c r="BB48" s="410"/>
      <c r="BC48" s="409">
        <v>1.1000000000000001</v>
      </c>
      <c r="BD48" s="410"/>
      <c r="BE48" s="409">
        <v>0.8</v>
      </c>
      <c r="BF48" s="410"/>
      <c r="BG48" s="409">
        <v>0.9</v>
      </c>
      <c r="BH48" s="410"/>
      <c r="BI48" s="409">
        <v>0.7</v>
      </c>
      <c r="BJ48" s="410"/>
      <c r="BK48" s="409">
        <v>1.2</v>
      </c>
      <c r="BL48" s="410"/>
      <c r="BM48" s="409">
        <v>1</v>
      </c>
      <c r="BN48" s="410"/>
      <c r="BO48" s="409">
        <v>1.1000000000000001</v>
      </c>
      <c r="BP48" s="410"/>
      <c r="BQ48" s="409">
        <v>0.8</v>
      </c>
      <c r="BR48" s="410"/>
      <c r="BS48" s="409">
        <v>1</v>
      </c>
      <c r="BT48" s="410"/>
      <c r="BU48" s="409">
        <v>0.9</v>
      </c>
      <c r="BV48" s="410"/>
      <c r="BW48" s="409">
        <v>0.8</v>
      </c>
      <c r="BX48" s="410"/>
      <c r="BY48" s="409">
        <v>1.2</v>
      </c>
      <c r="BZ48" s="410"/>
      <c r="CA48" s="409">
        <v>1</v>
      </c>
      <c r="CB48" s="410"/>
      <c r="CC48" s="409">
        <v>0.7</v>
      </c>
      <c r="CD48" s="410"/>
      <c r="CE48" s="409">
        <v>1.2</v>
      </c>
      <c r="CF48" s="410"/>
      <c r="CG48" s="409">
        <v>0.7</v>
      </c>
      <c r="CH48" s="410"/>
      <c r="CI48" s="409">
        <v>0.7</v>
      </c>
      <c r="CJ48" s="410"/>
      <c r="CK48" s="409">
        <v>1.1000000000000001</v>
      </c>
      <c r="CL48" s="410"/>
      <c r="CM48" s="409">
        <v>1.3</v>
      </c>
      <c r="CN48" s="410"/>
      <c r="CO48" s="409"/>
      <c r="CP48" s="410"/>
    </row>
    <row r="49" spans="1:94" ht="8.5" customHeight="1" x14ac:dyDescent="0.35"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</row>
    <row r="50" spans="1:94" x14ac:dyDescent="0.35">
      <c r="A50" s="543" t="s">
        <v>72</v>
      </c>
      <c r="B50" s="543"/>
      <c r="C50" s="543"/>
      <c r="D50" s="543"/>
      <c r="E50" s="543"/>
      <c r="F50" s="543"/>
      <c r="G50" s="543"/>
      <c r="H50" s="543"/>
      <c r="I50" s="543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8"/>
      <c r="BD50" s="148"/>
      <c r="BE50" s="148"/>
      <c r="BF50" s="148"/>
      <c r="BG50" s="148"/>
      <c r="BH50" s="148"/>
      <c r="BI50" s="147"/>
      <c r="BJ50" s="147"/>
      <c r="BK50" s="148"/>
      <c r="BL50" s="148"/>
      <c r="BM50" s="148"/>
      <c r="BN50" s="148"/>
      <c r="BO50" s="148"/>
      <c r="BP50" s="148"/>
      <c r="BQ50" s="149"/>
      <c r="BR50" s="149"/>
      <c r="BS50" s="149"/>
      <c r="BT50" s="149"/>
      <c r="BU50" s="149"/>
      <c r="BV50" s="149"/>
      <c r="BW50" s="149"/>
      <c r="BX50" s="149"/>
      <c r="BY50" s="149"/>
      <c r="BZ50" s="149"/>
      <c r="CA50" s="149"/>
      <c r="CB50" s="149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</row>
    <row r="51" spans="1:94" x14ac:dyDescent="0.35">
      <c r="A51" s="413" t="s">
        <v>76</v>
      </c>
      <c r="B51" s="413"/>
      <c r="C51" s="413"/>
      <c r="D51" s="413"/>
      <c r="E51" s="413"/>
      <c r="F51" s="413"/>
      <c r="G51" s="413"/>
      <c r="H51" s="413"/>
      <c r="I51" s="413"/>
      <c r="K51" s="409">
        <v>1.1000000000000001</v>
      </c>
      <c r="L51" s="410"/>
      <c r="M51" s="409">
        <v>1</v>
      </c>
      <c r="N51" s="410"/>
      <c r="O51" s="409">
        <v>0.9</v>
      </c>
      <c r="P51" s="410"/>
      <c r="Q51" s="409">
        <v>1.3</v>
      </c>
      <c r="R51" s="410"/>
      <c r="S51" s="409">
        <v>1.1000000000000001</v>
      </c>
      <c r="T51" s="410"/>
      <c r="U51" s="409">
        <v>0.8</v>
      </c>
      <c r="V51" s="410"/>
      <c r="W51" s="409">
        <v>0.8</v>
      </c>
      <c r="X51" s="410"/>
      <c r="Y51" s="409">
        <v>1.2</v>
      </c>
      <c r="Z51" s="410"/>
      <c r="AA51" s="409">
        <v>0.8</v>
      </c>
      <c r="AB51" s="410"/>
      <c r="AC51" s="409">
        <v>1.2</v>
      </c>
      <c r="AD51" s="410"/>
      <c r="AE51" s="409">
        <v>1.1000000000000001</v>
      </c>
      <c r="AF51" s="410"/>
      <c r="AG51" s="409">
        <v>1.2</v>
      </c>
      <c r="AH51" s="410"/>
      <c r="AI51" s="409">
        <v>1.2</v>
      </c>
      <c r="AJ51" s="410"/>
      <c r="AK51" s="409">
        <v>1.3</v>
      </c>
      <c r="AL51" s="410"/>
      <c r="AM51" s="409">
        <v>1.2</v>
      </c>
      <c r="AN51" s="410"/>
      <c r="AO51" s="409">
        <v>1.3</v>
      </c>
      <c r="AP51" s="410"/>
      <c r="AQ51" s="409">
        <v>1.2</v>
      </c>
      <c r="AR51" s="410"/>
      <c r="AS51" s="409">
        <v>1.1000000000000001</v>
      </c>
      <c r="AT51" s="410"/>
      <c r="AU51" s="409">
        <v>0.8</v>
      </c>
      <c r="AV51" s="410"/>
      <c r="AW51" s="409">
        <v>1.2</v>
      </c>
      <c r="AX51" s="410"/>
      <c r="AY51" s="409">
        <v>1.2</v>
      </c>
      <c r="AZ51" s="410"/>
      <c r="BA51" s="409">
        <v>1.1000000000000001</v>
      </c>
      <c r="BB51" s="410"/>
      <c r="BC51" s="409">
        <v>1.2</v>
      </c>
      <c r="BD51" s="410"/>
      <c r="BE51" s="409">
        <v>1.2</v>
      </c>
      <c r="BF51" s="410"/>
      <c r="BG51" s="409">
        <v>1.2</v>
      </c>
      <c r="BH51" s="410"/>
      <c r="BI51" s="409">
        <v>1.3</v>
      </c>
      <c r="BJ51" s="410"/>
      <c r="BK51" s="409">
        <v>0.9</v>
      </c>
      <c r="BL51" s="410"/>
      <c r="BM51" s="409">
        <v>0.9</v>
      </c>
      <c r="BN51" s="410"/>
      <c r="BO51" s="409">
        <v>1.1000000000000001</v>
      </c>
      <c r="BP51" s="410"/>
      <c r="BQ51" s="409">
        <v>0.9</v>
      </c>
      <c r="BR51" s="410"/>
      <c r="BS51" s="409">
        <v>1.2</v>
      </c>
      <c r="BT51" s="410"/>
      <c r="BU51" s="409">
        <v>1.1000000000000001</v>
      </c>
      <c r="BV51" s="410"/>
      <c r="BW51" s="409">
        <v>1.1000000000000001</v>
      </c>
      <c r="BX51" s="410"/>
      <c r="BY51" s="409">
        <v>1.2</v>
      </c>
      <c r="BZ51" s="410"/>
      <c r="CA51" s="409">
        <v>1.2</v>
      </c>
      <c r="CB51" s="410"/>
      <c r="CC51" s="409">
        <v>1.2</v>
      </c>
      <c r="CD51" s="410"/>
      <c r="CE51" s="409">
        <v>1</v>
      </c>
      <c r="CF51" s="410"/>
      <c r="CG51" s="409">
        <v>1.2</v>
      </c>
      <c r="CH51" s="410"/>
      <c r="CI51" s="409">
        <v>1.2</v>
      </c>
      <c r="CJ51" s="410"/>
      <c r="CK51" s="409">
        <v>1.2</v>
      </c>
      <c r="CL51" s="410"/>
      <c r="CM51" s="409">
        <v>0.7</v>
      </c>
      <c r="CN51" s="410"/>
      <c r="CO51" s="409"/>
      <c r="CP51" s="410"/>
    </row>
    <row r="52" spans="1:94" x14ac:dyDescent="0.35">
      <c r="A52" s="413" t="s">
        <v>75</v>
      </c>
      <c r="B52" s="413"/>
      <c r="C52" s="413"/>
      <c r="D52" s="413"/>
      <c r="E52" s="413"/>
      <c r="F52" s="413"/>
      <c r="G52" s="413"/>
      <c r="H52" s="413"/>
      <c r="I52" s="413"/>
      <c r="K52" s="409">
        <v>1.2</v>
      </c>
      <c r="L52" s="410"/>
      <c r="M52" s="409">
        <v>1.2</v>
      </c>
      <c r="N52" s="410"/>
      <c r="O52" s="409">
        <v>1.2</v>
      </c>
      <c r="P52" s="410"/>
      <c r="Q52" s="409">
        <v>1.2</v>
      </c>
      <c r="R52" s="410"/>
      <c r="S52" s="409">
        <v>1.2</v>
      </c>
      <c r="T52" s="410"/>
      <c r="U52" s="409">
        <v>1</v>
      </c>
      <c r="V52" s="410"/>
      <c r="W52" s="409">
        <v>1</v>
      </c>
      <c r="X52" s="410"/>
      <c r="Y52" s="409">
        <v>1.2</v>
      </c>
      <c r="Z52" s="410"/>
      <c r="AA52" s="409">
        <v>1</v>
      </c>
      <c r="AB52" s="410"/>
      <c r="AC52" s="409">
        <v>1.3</v>
      </c>
      <c r="AD52" s="410"/>
      <c r="AE52" s="409">
        <v>1.3</v>
      </c>
      <c r="AF52" s="410"/>
      <c r="AG52" s="409">
        <v>1.2</v>
      </c>
      <c r="AH52" s="410"/>
      <c r="AI52" s="409">
        <v>0.8</v>
      </c>
      <c r="AJ52" s="410"/>
      <c r="AK52" s="409">
        <v>0.8</v>
      </c>
      <c r="AL52" s="410"/>
      <c r="AM52" s="409">
        <v>1.1000000000000001</v>
      </c>
      <c r="AN52" s="410"/>
      <c r="AO52" s="409">
        <v>1.2</v>
      </c>
      <c r="AP52" s="410"/>
      <c r="AQ52" s="409">
        <v>0.8</v>
      </c>
      <c r="AR52" s="410"/>
      <c r="AS52" s="409">
        <v>0.8</v>
      </c>
      <c r="AT52" s="410"/>
      <c r="AU52" s="409">
        <v>1.2</v>
      </c>
      <c r="AV52" s="410"/>
      <c r="AW52" s="409">
        <v>1.2</v>
      </c>
      <c r="AX52" s="410"/>
      <c r="AY52" s="409">
        <v>0.7</v>
      </c>
      <c r="AZ52" s="410"/>
      <c r="BA52" s="409">
        <v>0.8</v>
      </c>
      <c r="BB52" s="410"/>
      <c r="BC52" s="409">
        <v>1.1000000000000001</v>
      </c>
      <c r="BD52" s="410"/>
      <c r="BE52" s="409">
        <v>1</v>
      </c>
      <c r="BF52" s="410"/>
      <c r="BG52" s="409">
        <v>1</v>
      </c>
      <c r="BH52" s="410"/>
      <c r="BI52" s="409">
        <v>1.2</v>
      </c>
      <c r="BJ52" s="410"/>
      <c r="BK52" s="409">
        <v>1.2</v>
      </c>
      <c r="BL52" s="410"/>
      <c r="BM52" s="409">
        <v>0.9</v>
      </c>
      <c r="BN52" s="410"/>
      <c r="BO52" s="409">
        <v>1.2</v>
      </c>
      <c r="BP52" s="410"/>
      <c r="BQ52" s="409">
        <v>1.1000000000000001</v>
      </c>
      <c r="BR52" s="410"/>
      <c r="BS52" s="409">
        <v>1.2</v>
      </c>
      <c r="BT52" s="410"/>
      <c r="BU52" s="409">
        <v>0.8</v>
      </c>
      <c r="BV52" s="410"/>
      <c r="BW52" s="409">
        <v>1.2</v>
      </c>
      <c r="BX52" s="410"/>
      <c r="BY52" s="409">
        <v>1.1000000000000001</v>
      </c>
      <c r="BZ52" s="410"/>
      <c r="CA52" s="409">
        <v>1.1000000000000001</v>
      </c>
      <c r="CB52" s="410"/>
      <c r="CC52" s="409">
        <v>1.2</v>
      </c>
      <c r="CD52" s="410"/>
      <c r="CE52" s="409">
        <v>1.2</v>
      </c>
      <c r="CF52" s="410"/>
      <c r="CG52" s="409">
        <v>1.2</v>
      </c>
      <c r="CH52" s="410"/>
      <c r="CI52" s="409">
        <v>0.8</v>
      </c>
      <c r="CJ52" s="410"/>
      <c r="CK52" s="409">
        <v>0.9</v>
      </c>
      <c r="CL52" s="410"/>
      <c r="CM52" s="409">
        <v>1.1000000000000001</v>
      </c>
      <c r="CN52" s="410"/>
      <c r="CO52" s="409"/>
      <c r="CP52" s="410"/>
    </row>
    <row r="53" spans="1:94" x14ac:dyDescent="0.35">
      <c r="A53" s="413" t="s">
        <v>77</v>
      </c>
      <c r="B53" s="413"/>
      <c r="C53" s="413"/>
      <c r="D53" s="413"/>
      <c r="E53" s="413"/>
      <c r="F53" s="413"/>
      <c r="G53" s="413"/>
      <c r="H53" s="413"/>
      <c r="I53" s="413"/>
      <c r="K53" s="409">
        <v>0.9</v>
      </c>
      <c r="L53" s="410"/>
      <c r="M53" s="409">
        <v>0.9</v>
      </c>
      <c r="N53" s="410"/>
      <c r="O53" s="409">
        <v>1.1000000000000001</v>
      </c>
      <c r="P53" s="410"/>
      <c r="Q53" s="409">
        <v>1.2</v>
      </c>
      <c r="R53" s="410"/>
      <c r="S53" s="409">
        <v>0.8</v>
      </c>
      <c r="T53" s="410"/>
      <c r="U53" s="409">
        <v>1</v>
      </c>
      <c r="V53" s="410"/>
      <c r="W53" s="409">
        <v>1</v>
      </c>
      <c r="X53" s="410"/>
      <c r="Y53" s="409">
        <v>0.9</v>
      </c>
      <c r="Z53" s="410"/>
      <c r="AA53" s="409">
        <v>1</v>
      </c>
      <c r="AB53" s="410"/>
      <c r="AC53" s="409">
        <v>0.9</v>
      </c>
      <c r="AD53" s="410"/>
      <c r="AE53" s="409">
        <v>1.2</v>
      </c>
      <c r="AF53" s="410"/>
      <c r="AG53" s="409">
        <v>1.3</v>
      </c>
      <c r="AH53" s="410"/>
      <c r="AI53" s="409">
        <v>1.2</v>
      </c>
      <c r="AJ53" s="410"/>
      <c r="AK53" s="409">
        <v>1.3</v>
      </c>
      <c r="AL53" s="410"/>
      <c r="AM53" s="409">
        <v>1.1000000000000001</v>
      </c>
      <c r="AN53" s="410"/>
      <c r="AO53" s="409">
        <v>1.2</v>
      </c>
      <c r="AP53" s="410"/>
      <c r="AQ53" s="409">
        <v>1.2</v>
      </c>
      <c r="AR53" s="410"/>
      <c r="AS53" s="409">
        <v>1.1000000000000001</v>
      </c>
      <c r="AT53" s="410"/>
      <c r="AU53" s="409">
        <v>0.9</v>
      </c>
      <c r="AV53" s="410"/>
      <c r="AW53" s="409">
        <v>0.8</v>
      </c>
      <c r="AX53" s="410"/>
      <c r="AY53" s="409">
        <v>0.8</v>
      </c>
      <c r="AZ53" s="410"/>
      <c r="BA53" s="409">
        <v>1.2</v>
      </c>
      <c r="BB53" s="410"/>
      <c r="BC53" s="409">
        <v>1.3</v>
      </c>
      <c r="BD53" s="410"/>
      <c r="BE53" s="409">
        <v>1.2</v>
      </c>
      <c r="BF53" s="410"/>
      <c r="BG53" s="409">
        <v>1.3</v>
      </c>
      <c r="BH53" s="410"/>
      <c r="BI53" s="409">
        <v>1.2</v>
      </c>
      <c r="BJ53" s="410"/>
      <c r="BK53" s="409">
        <v>0.9</v>
      </c>
      <c r="BL53" s="410"/>
      <c r="BM53" s="409">
        <v>0.9</v>
      </c>
      <c r="BN53" s="410"/>
      <c r="BO53" s="409">
        <v>1.1000000000000001</v>
      </c>
      <c r="BP53" s="410"/>
      <c r="BQ53" s="409">
        <v>0.8</v>
      </c>
      <c r="BR53" s="410"/>
      <c r="BS53" s="409">
        <v>0.7</v>
      </c>
      <c r="BT53" s="410"/>
      <c r="BU53" s="409">
        <v>1.1000000000000001</v>
      </c>
      <c r="BV53" s="410"/>
      <c r="BW53" s="409">
        <v>1.2</v>
      </c>
      <c r="BX53" s="410"/>
      <c r="BY53" s="409">
        <v>1.1000000000000001</v>
      </c>
      <c r="BZ53" s="410"/>
      <c r="CA53" s="409">
        <v>1.1000000000000001</v>
      </c>
      <c r="CB53" s="410"/>
      <c r="CC53" s="409">
        <v>1.2</v>
      </c>
      <c r="CD53" s="410"/>
      <c r="CE53" s="409">
        <v>1</v>
      </c>
      <c r="CF53" s="410"/>
      <c r="CG53" s="409">
        <v>1.2</v>
      </c>
      <c r="CH53" s="410"/>
      <c r="CI53" s="409">
        <v>0.7</v>
      </c>
      <c r="CJ53" s="410"/>
      <c r="CK53" s="409">
        <v>0.9</v>
      </c>
      <c r="CL53" s="410"/>
      <c r="CM53" s="409">
        <v>1.2</v>
      </c>
      <c r="CN53" s="410"/>
      <c r="CO53" s="409"/>
      <c r="CP53" s="410"/>
    </row>
    <row r="54" spans="1:94" x14ac:dyDescent="0.35">
      <c r="A54" s="413" t="s">
        <v>74</v>
      </c>
      <c r="B54" s="413"/>
      <c r="C54" s="413"/>
      <c r="D54" s="413"/>
      <c r="E54" s="413"/>
      <c r="F54" s="413"/>
      <c r="G54" s="413"/>
      <c r="H54" s="413"/>
      <c r="I54" s="413"/>
      <c r="K54" s="409">
        <v>1.1000000000000001</v>
      </c>
      <c r="L54" s="410"/>
      <c r="M54" s="409">
        <v>1</v>
      </c>
      <c r="N54" s="410"/>
      <c r="O54" s="409">
        <v>0.9</v>
      </c>
      <c r="P54" s="410"/>
      <c r="Q54" s="409">
        <v>1.1000000000000001</v>
      </c>
      <c r="R54" s="410"/>
      <c r="S54" s="409">
        <v>0.8</v>
      </c>
      <c r="T54" s="410"/>
      <c r="U54" s="409">
        <v>1.1000000000000001</v>
      </c>
      <c r="V54" s="410"/>
      <c r="W54" s="409">
        <v>1.1000000000000001</v>
      </c>
      <c r="X54" s="410"/>
      <c r="Y54" s="409">
        <v>1.2</v>
      </c>
      <c r="Z54" s="410"/>
      <c r="AA54" s="409">
        <v>1.1000000000000001</v>
      </c>
      <c r="AB54" s="410"/>
      <c r="AC54" s="409">
        <v>1.1000000000000001</v>
      </c>
      <c r="AD54" s="410"/>
      <c r="AE54" s="409">
        <v>1.1000000000000001</v>
      </c>
      <c r="AF54" s="410"/>
      <c r="AG54" s="409">
        <v>1.2</v>
      </c>
      <c r="AH54" s="410"/>
      <c r="AI54" s="409">
        <v>0.8</v>
      </c>
      <c r="AJ54" s="410"/>
      <c r="AK54" s="409">
        <v>1.3</v>
      </c>
      <c r="AL54" s="410"/>
      <c r="AM54" s="409">
        <v>1</v>
      </c>
      <c r="AN54" s="410"/>
      <c r="AO54" s="409">
        <v>1.2</v>
      </c>
      <c r="AP54" s="410"/>
      <c r="AQ54" s="409">
        <v>0.8</v>
      </c>
      <c r="AR54" s="410"/>
      <c r="AS54" s="409">
        <v>0.8</v>
      </c>
      <c r="AT54" s="410"/>
      <c r="AU54" s="409">
        <v>1.2</v>
      </c>
      <c r="AV54" s="410"/>
      <c r="AW54" s="409">
        <v>1.3</v>
      </c>
      <c r="AX54" s="410"/>
      <c r="AY54" s="409">
        <v>1.3</v>
      </c>
      <c r="AZ54" s="410"/>
      <c r="BA54" s="409">
        <v>0.8</v>
      </c>
      <c r="BB54" s="410"/>
      <c r="BC54" s="409">
        <v>0.8</v>
      </c>
      <c r="BD54" s="410"/>
      <c r="BE54" s="409">
        <v>1</v>
      </c>
      <c r="BF54" s="410"/>
      <c r="BG54" s="409">
        <v>1</v>
      </c>
      <c r="BH54" s="410"/>
      <c r="BI54" s="409">
        <v>1.2</v>
      </c>
      <c r="BJ54" s="410"/>
      <c r="BK54" s="409">
        <v>0.9</v>
      </c>
      <c r="BL54" s="410"/>
      <c r="BM54" s="409">
        <v>0.9</v>
      </c>
      <c r="BN54" s="410"/>
      <c r="BO54" s="409">
        <v>1.1000000000000001</v>
      </c>
      <c r="BP54" s="410"/>
      <c r="BQ54" s="409">
        <v>1.1000000000000001</v>
      </c>
      <c r="BR54" s="410"/>
      <c r="BS54" s="409">
        <v>1.3</v>
      </c>
      <c r="BT54" s="410"/>
      <c r="BU54" s="409">
        <v>1.1000000000000001</v>
      </c>
      <c r="BV54" s="410"/>
      <c r="BW54" s="409">
        <v>1.2</v>
      </c>
      <c r="BX54" s="410"/>
      <c r="BY54" s="409">
        <v>1.1000000000000001</v>
      </c>
      <c r="BZ54" s="410"/>
      <c r="CA54" s="409">
        <v>1.1000000000000001</v>
      </c>
      <c r="CB54" s="410"/>
      <c r="CC54" s="409">
        <v>1.2</v>
      </c>
      <c r="CD54" s="410"/>
      <c r="CE54" s="409">
        <v>1.1000000000000001</v>
      </c>
      <c r="CF54" s="410"/>
      <c r="CG54" s="409">
        <v>1.3</v>
      </c>
      <c r="CH54" s="410"/>
      <c r="CI54" s="409">
        <v>1.2</v>
      </c>
      <c r="CJ54" s="410"/>
      <c r="CK54" s="409">
        <v>0.9</v>
      </c>
      <c r="CL54" s="410"/>
      <c r="CM54" s="409">
        <v>0.7</v>
      </c>
      <c r="CN54" s="410"/>
      <c r="CO54" s="409"/>
      <c r="CP54" s="410"/>
    </row>
    <row r="55" spans="1:94" x14ac:dyDescent="0.35">
      <c r="A55" s="413" t="s">
        <v>73</v>
      </c>
      <c r="B55" s="413"/>
      <c r="C55" s="413"/>
      <c r="D55" s="413"/>
      <c r="E55" s="413"/>
      <c r="F55" s="413"/>
      <c r="G55" s="413"/>
      <c r="H55" s="413"/>
      <c r="I55" s="413"/>
      <c r="K55" s="409">
        <v>1.1000000000000001</v>
      </c>
      <c r="L55" s="410"/>
      <c r="M55" s="409">
        <v>1</v>
      </c>
      <c r="N55" s="410"/>
      <c r="O55" s="409">
        <v>0.9</v>
      </c>
      <c r="P55" s="410"/>
      <c r="Q55" s="409">
        <v>1.1000000000000001</v>
      </c>
      <c r="R55" s="410"/>
      <c r="S55" s="409">
        <v>0.8</v>
      </c>
      <c r="T55" s="410"/>
      <c r="U55" s="409">
        <v>1.1000000000000001</v>
      </c>
      <c r="V55" s="410"/>
      <c r="W55" s="409">
        <v>1.1000000000000001</v>
      </c>
      <c r="X55" s="410"/>
      <c r="Y55" s="409">
        <v>1.1000000000000001</v>
      </c>
      <c r="Z55" s="410"/>
      <c r="AA55" s="409">
        <v>1.1000000000000001</v>
      </c>
      <c r="AB55" s="410"/>
      <c r="AC55" s="409">
        <v>1.2</v>
      </c>
      <c r="AD55" s="410"/>
      <c r="AE55" s="409">
        <v>1.1000000000000001</v>
      </c>
      <c r="AF55" s="410"/>
      <c r="AG55" s="409">
        <v>1.3</v>
      </c>
      <c r="AH55" s="410"/>
      <c r="AI55" s="409">
        <v>0.8</v>
      </c>
      <c r="AJ55" s="410"/>
      <c r="AK55" s="409">
        <v>1.3</v>
      </c>
      <c r="AL55" s="410"/>
      <c r="AM55" s="409">
        <v>1.1000000000000001</v>
      </c>
      <c r="AN55" s="410"/>
      <c r="AO55" s="409">
        <v>0.9</v>
      </c>
      <c r="AP55" s="410"/>
      <c r="AQ55" s="409">
        <v>0.8</v>
      </c>
      <c r="AR55" s="410"/>
      <c r="AS55" s="409">
        <v>1.1000000000000001</v>
      </c>
      <c r="AT55" s="410"/>
      <c r="AU55" s="409">
        <v>1.2</v>
      </c>
      <c r="AV55" s="410"/>
      <c r="AW55" s="409">
        <v>1.2</v>
      </c>
      <c r="AX55" s="410"/>
      <c r="AY55" s="409">
        <v>1.2</v>
      </c>
      <c r="AZ55" s="410"/>
      <c r="BA55" s="409">
        <v>0.8</v>
      </c>
      <c r="BB55" s="410"/>
      <c r="BC55" s="409">
        <v>1.1000000000000001</v>
      </c>
      <c r="BD55" s="410"/>
      <c r="BE55" s="409">
        <v>1</v>
      </c>
      <c r="BF55" s="410"/>
      <c r="BG55" s="409">
        <v>1</v>
      </c>
      <c r="BH55" s="410"/>
      <c r="BI55" s="409">
        <v>0.8</v>
      </c>
      <c r="BJ55" s="410"/>
      <c r="BK55" s="409">
        <v>0.9</v>
      </c>
      <c r="BL55" s="410"/>
      <c r="BM55" s="409">
        <v>0.9</v>
      </c>
      <c r="BN55" s="410"/>
      <c r="BO55" s="409">
        <v>1.2</v>
      </c>
      <c r="BP55" s="410"/>
      <c r="BQ55" s="409">
        <v>1.1000000000000001</v>
      </c>
      <c r="BR55" s="410"/>
      <c r="BS55" s="409">
        <v>1.2</v>
      </c>
      <c r="BT55" s="410"/>
      <c r="BU55" s="409">
        <v>1.2</v>
      </c>
      <c r="BV55" s="410"/>
      <c r="BW55" s="409">
        <v>1.3</v>
      </c>
      <c r="BX55" s="410"/>
      <c r="BY55" s="409">
        <v>1.2</v>
      </c>
      <c r="BZ55" s="410"/>
      <c r="CA55" s="409">
        <v>1.1000000000000001</v>
      </c>
      <c r="CB55" s="410"/>
      <c r="CC55" s="409">
        <v>1.2</v>
      </c>
      <c r="CD55" s="410"/>
      <c r="CE55" s="409">
        <v>1.2</v>
      </c>
      <c r="CF55" s="410"/>
      <c r="CG55" s="409">
        <v>1.2</v>
      </c>
      <c r="CH55" s="410"/>
      <c r="CI55" s="409">
        <v>1.2</v>
      </c>
      <c r="CJ55" s="410"/>
      <c r="CK55" s="409">
        <v>0.9</v>
      </c>
      <c r="CL55" s="410"/>
      <c r="CM55" s="409">
        <v>1.2</v>
      </c>
      <c r="CN55" s="410"/>
      <c r="CO55" s="409"/>
      <c r="CP55" s="410"/>
    </row>
    <row r="56" spans="1:94" x14ac:dyDescent="0.35">
      <c r="A56" s="413" t="s">
        <v>79</v>
      </c>
      <c r="B56" s="413"/>
      <c r="C56" s="413"/>
      <c r="D56" s="413"/>
      <c r="E56" s="413"/>
      <c r="F56" s="413"/>
      <c r="G56" s="413"/>
      <c r="H56" s="413"/>
      <c r="I56" s="413"/>
      <c r="K56" s="409">
        <v>1.1000000000000001</v>
      </c>
      <c r="L56" s="410"/>
      <c r="M56" s="409">
        <v>1</v>
      </c>
      <c r="N56" s="410"/>
      <c r="O56" s="409">
        <v>0.9</v>
      </c>
      <c r="P56" s="410"/>
      <c r="Q56" s="409">
        <v>0.8</v>
      </c>
      <c r="R56" s="410"/>
      <c r="S56" s="409">
        <v>0.8</v>
      </c>
      <c r="T56" s="410"/>
      <c r="U56" s="409">
        <v>1</v>
      </c>
      <c r="V56" s="410"/>
      <c r="W56" s="409">
        <v>1</v>
      </c>
      <c r="X56" s="410"/>
      <c r="Y56" s="409">
        <v>1.2</v>
      </c>
      <c r="Z56" s="410"/>
      <c r="AA56" s="409">
        <v>1</v>
      </c>
      <c r="AB56" s="410"/>
      <c r="AC56" s="409">
        <v>1.1000000000000001</v>
      </c>
      <c r="AD56" s="410"/>
      <c r="AE56" s="409">
        <v>1.1000000000000001</v>
      </c>
      <c r="AF56" s="410"/>
      <c r="AG56" s="409">
        <v>1.2</v>
      </c>
      <c r="AH56" s="410"/>
      <c r="AI56" s="409">
        <v>1.1000000000000001</v>
      </c>
      <c r="AJ56" s="410"/>
      <c r="AK56" s="409">
        <v>1.3</v>
      </c>
      <c r="AL56" s="410"/>
      <c r="AM56" s="409">
        <v>0.7</v>
      </c>
      <c r="AN56" s="410"/>
      <c r="AO56" s="409">
        <v>1</v>
      </c>
      <c r="AP56" s="410"/>
      <c r="AQ56" s="409">
        <v>0.8</v>
      </c>
      <c r="AR56" s="410"/>
      <c r="AS56" s="409">
        <v>1.1000000000000001</v>
      </c>
      <c r="AT56" s="410"/>
      <c r="AU56" s="409">
        <v>1.2</v>
      </c>
      <c r="AV56" s="410"/>
      <c r="AW56" s="409">
        <v>1.2</v>
      </c>
      <c r="AX56" s="410"/>
      <c r="AY56" s="409">
        <v>1.2</v>
      </c>
      <c r="AZ56" s="410"/>
      <c r="BA56" s="409">
        <v>0.8</v>
      </c>
      <c r="BB56" s="410"/>
      <c r="BC56" s="409">
        <v>1.1000000000000001</v>
      </c>
      <c r="BD56" s="410"/>
      <c r="BE56" s="409">
        <v>1</v>
      </c>
      <c r="BF56" s="410"/>
      <c r="BG56" s="409">
        <v>1</v>
      </c>
      <c r="BH56" s="410"/>
      <c r="BI56" s="409">
        <v>1.2</v>
      </c>
      <c r="BJ56" s="410"/>
      <c r="BK56" s="409">
        <v>0.9</v>
      </c>
      <c r="BL56" s="410"/>
      <c r="BM56" s="409">
        <v>0.9</v>
      </c>
      <c r="BN56" s="410"/>
      <c r="BO56" s="409">
        <v>1.1000000000000001</v>
      </c>
      <c r="BP56" s="410"/>
      <c r="BQ56" s="409">
        <v>1.1000000000000001</v>
      </c>
      <c r="BR56" s="410"/>
      <c r="BS56" s="409">
        <v>1.2</v>
      </c>
      <c r="BT56" s="410"/>
      <c r="BU56" s="409">
        <v>1.1000000000000001</v>
      </c>
      <c r="BV56" s="410"/>
      <c r="BW56" s="409">
        <v>1.2</v>
      </c>
      <c r="BX56" s="410"/>
      <c r="BY56" s="409">
        <v>1.1000000000000001</v>
      </c>
      <c r="BZ56" s="410"/>
      <c r="CA56" s="409">
        <v>1.1000000000000001</v>
      </c>
      <c r="CB56" s="410"/>
      <c r="CC56" s="409">
        <v>1.2</v>
      </c>
      <c r="CD56" s="410"/>
      <c r="CE56" s="409">
        <v>1</v>
      </c>
      <c r="CF56" s="410"/>
      <c r="CG56" s="409">
        <v>1.1000000000000001</v>
      </c>
      <c r="CH56" s="410"/>
      <c r="CI56" s="409">
        <v>1.2</v>
      </c>
      <c r="CJ56" s="410"/>
      <c r="CK56" s="409">
        <v>1.2</v>
      </c>
      <c r="CL56" s="410"/>
      <c r="CM56" s="409">
        <v>1.1000000000000001</v>
      </c>
      <c r="CN56" s="410"/>
      <c r="CO56" s="409"/>
      <c r="CP56" s="410"/>
    </row>
    <row r="57" spans="1:94" x14ac:dyDescent="0.35">
      <c r="A57" s="413" t="s">
        <v>81</v>
      </c>
      <c r="B57" s="413"/>
      <c r="C57" s="413"/>
      <c r="D57" s="413"/>
      <c r="E57" s="413"/>
      <c r="F57" s="413"/>
      <c r="G57" s="413"/>
      <c r="H57" s="413"/>
      <c r="I57" s="413"/>
      <c r="K57" s="409">
        <v>1.1000000000000001</v>
      </c>
      <c r="L57" s="410"/>
      <c r="M57" s="409">
        <v>1</v>
      </c>
      <c r="N57" s="410"/>
      <c r="O57" s="409">
        <v>0.9</v>
      </c>
      <c r="P57" s="410"/>
      <c r="Q57" s="409">
        <v>1.1000000000000001</v>
      </c>
      <c r="R57" s="410"/>
      <c r="S57" s="409">
        <v>0.8</v>
      </c>
      <c r="T57" s="410"/>
      <c r="U57" s="409">
        <v>1</v>
      </c>
      <c r="V57" s="410"/>
      <c r="W57" s="409">
        <v>1</v>
      </c>
      <c r="X57" s="410"/>
      <c r="Y57" s="409">
        <v>1.2</v>
      </c>
      <c r="Z57" s="410"/>
      <c r="AA57" s="409">
        <v>1</v>
      </c>
      <c r="AB57" s="410"/>
      <c r="AC57" s="409">
        <v>1.1000000000000001</v>
      </c>
      <c r="AD57" s="410"/>
      <c r="AE57" s="409">
        <v>0.9</v>
      </c>
      <c r="AF57" s="410"/>
      <c r="AG57" s="409">
        <v>1.2</v>
      </c>
      <c r="AH57" s="410"/>
      <c r="AI57" s="409">
        <v>0.8</v>
      </c>
      <c r="AJ57" s="410"/>
      <c r="AK57" s="409">
        <v>0.9</v>
      </c>
      <c r="AL57" s="410"/>
      <c r="AM57" s="409">
        <v>1.1000000000000001</v>
      </c>
      <c r="AN57" s="410"/>
      <c r="AO57" s="409">
        <v>1.2</v>
      </c>
      <c r="AP57" s="410"/>
      <c r="AQ57" s="409">
        <v>0.8</v>
      </c>
      <c r="AR57" s="410"/>
      <c r="AS57" s="409">
        <v>1.1000000000000001</v>
      </c>
      <c r="AT57" s="410"/>
      <c r="AU57" s="409">
        <v>1</v>
      </c>
      <c r="AV57" s="410"/>
      <c r="AW57" s="409">
        <v>1.2</v>
      </c>
      <c r="AX57" s="410"/>
      <c r="AY57" s="409">
        <v>1.2</v>
      </c>
      <c r="AZ57" s="410"/>
      <c r="BA57" s="409">
        <v>0.8</v>
      </c>
      <c r="BB57" s="410"/>
      <c r="BC57" s="409">
        <v>1.1000000000000001</v>
      </c>
      <c r="BD57" s="410"/>
      <c r="BE57" s="409">
        <v>1</v>
      </c>
      <c r="BF57" s="410"/>
      <c r="BG57" s="409">
        <v>1</v>
      </c>
      <c r="BH57" s="410"/>
      <c r="BI57" s="409">
        <v>1.2</v>
      </c>
      <c r="BJ57" s="410"/>
      <c r="BK57" s="409">
        <v>1.2</v>
      </c>
      <c r="BL57" s="410"/>
      <c r="BM57" s="409">
        <v>1.2</v>
      </c>
      <c r="BN57" s="410"/>
      <c r="BO57" s="409">
        <v>1.1000000000000001</v>
      </c>
      <c r="BP57" s="410"/>
      <c r="BQ57" s="409">
        <v>1.1000000000000001</v>
      </c>
      <c r="BR57" s="410"/>
      <c r="BS57" s="409">
        <v>1.2</v>
      </c>
      <c r="BT57" s="410"/>
      <c r="BU57" s="409">
        <v>1.2</v>
      </c>
      <c r="BV57" s="410"/>
      <c r="BW57" s="409">
        <v>1.2</v>
      </c>
      <c r="BX57" s="410"/>
      <c r="BY57" s="409">
        <v>1.1000000000000001</v>
      </c>
      <c r="BZ57" s="410"/>
      <c r="CA57" s="409">
        <v>1.2</v>
      </c>
      <c r="CB57" s="410"/>
      <c r="CC57" s="409">
        <v>1</v>
      </c>
      <c r="CD57" s="410"/>
      <c r="CE57" s="409">
        <v>1</v>
      </c>
      <c r="CF57" s="410"/>
      <c r="CG57" s="409">
        <v>1.1000000000000001</v>
      </c>
      <c r="CH57" s="410"/>
      <c r="CI57" s="409">
        <v>1.3</v>
      </c>
      <c r="CJ57" s="410"/>
      <c r="CK57" s="409">
        <v>1.2</v>
      </c>
      <c r="CL57" s="410"/>
      <c r="CM57" s="409">
        <v>0.7</v>
      </c>
      <c r="CN57" s="410"/>
      <c r="CO57" s="409"/>
      <c r="CP57" s="410"/>
    </row>
    <row r="58" spans="1:94" x14ac:dyDescent="0.35">
      <c r="A58" s="413" t="s">
        <v>78</v>
      </c>
      <c r="B58" s="413"/>
      <c r="C58" s="413"/>
      <c r="D58" s="413"/>
      <c r="E58" s="413"/>
      <c r="F58" s="413"/>
      <c r="G58" s="413"/>
      <c r="H58" s="413"/>
      <c r="I58" s="413"/>
      <c r="K58" s="409">
        <v>1.1000000000000001</v>
      </c>
      <c r="L58" s="410"/>
      <c r="M58" s="409">
        <v>1.2</v>
      </c>
      <c r="N58" s="410"/>
      <c r="O58" s="409">
        <v>1.1000000000000001</v>
      </c>
      <c r="P58" s="410"/>
      <c r="Q58" s="409">
        <v>1.1000000000000001</v>
      </c>
      <c r="R58" s="410"/>
      <c r="S58" s="409">
        <v>1.2</v>
      </c>
      <c r="T58" s="410"/>
      <c r="U58" s="409">
        <v>1</v>
      </c>
      <c r="V58" s="410"/>
      <c r="W58" s="409">
        <v>1</v>
      </c>
      <c r="X58" s="410"/>
      <c r="Y58" s="409">
        <v>1.2</v>
      </c>
      <c r="Z58" s="410"/>
      <c r="AA58" s="409">
        <v>1</v>
      </c>
      <c r="AB58" s="410"/>
      <c r="AC58" s="409">
        <v>1.1000000000000001</v>
      </c>
      <c r="AD58" s="410"/>
      <c r="AE58" s="409">
        <v>1.2</v>
      </c>
      <c r="AF58" s="410"/>
      <c r="AG58" s="409">
        <v>1.2</v>
      </c>
      <c r="AH58" s="410"/>
      <c r="AI58" s="409">
        <v>1.2</v>
      </c>
      <c r="AJ58" s="410"/>
      <c r="AK58" s="409">
        <v>1.3</v>
      </c>
      <c r="AL58" s="410"/>
      <c r="AM58" s="409">
        <v>1.1000000000000001</v>
      </c>
      <c r="AN58" s="410"/>
      <c r="AO58" s="409">
        <v>0.7</v>
      </c>
      <c r="AP58" s="410"/>
      <c r="AQ58" s="409">
        <v>0.8</v>
      </c>
      <c r="AR58" s="410"/>
      <c r="AS58" s="409">
        <v>1.1000000000000001</v>
      </c>
      <c r="AT58" s="410"/>
      <c r="AU58" s="409">
        <v>1.2</v>
      </c>
      <c r="AV58" s="410"/>
      <c r="AW58" s="409">
        <v>1.2</v>
      </c>
      <c r="AX58" s="410"/>
      <c r="AY58" s="409">
        <v>1.2</v>
      </c>
      <c r="AZ58" s="410"/>
      <c r="BA58" s="409">
        <v>1.1000000000000001</v>
      </c>
      <c r="BB58" s="410"/>
      <c r="BC58" s="409">
        <v>1.1000000000000001</v>
      </c>
      <c r="BD58" s="410"/>
      <c r="BE58" s="409">
        <v>1.1000000000000001</v>
      </c>
      <c r="BF58" s="410"/>
      <c r="BG58" s="409">
        <v>1.1000000000000001</v>
      </c>
      <c r="BH58" s="410"/>
      <c r="BI58" s="409">
        <v>1.2</v>
      </c>
      <c r="BJ58" s="410"/>
      <c r="BK58" s="409">
        <v>0.9</v>
      </c>
      <c r="BL58" s="410"/>
      <c r="BM58" s="409">
        <v>1.2</v>
      </c>
      <c r="BN58" s="410"/>
      <c r="BO58" s="409">
        <v>1.1000000000000001</v>
      </c>
      <c r="BP58" s="410"/>
      <c r="BQ58" s="409">
        <v>1.1000000000000001</v>
      </c>
      <c r="BR58" s="410"/>
      <c r="BS58" s="409">
        <v>1.2</v>
      </c>
      <c r="BT58" s="410"/>
      <c r="BU58" s="409">
        <v>1.1000000000000001</v>
      </c>
      <c r="BV58" s="410"/>
      <c r="BW58" s="409">
        <v>1.2</v>
      </c>
      <c r="BX58" s="410"/>
      <c r="BY58" s="409">
        <v>1.1000000000000001</v>
      </c>
      <c r="BZ58" s="410"/>
      <c r="CA58" s="409">
        <v>1.1000000000000001</v>
      </c>
      <c r="CB58" s="410"/>
      <c r="CC58" s="409">
        <v>1.2</v>
      </c>
      <c r="CD58" s="410"/>
      <c r="CE58" s="409">
        <v>1</v>
      </c>
      <c r="CF58" s="410"/>
      <c r="CG58" s="409">
        <v>1.2</v>
      </c>
      <c r="CH58" s="410"/>
      <c r="CI58" s="409">
        <v>0.7</v>
      </c>
      <c r="CJ58" s="410"/>
      <c r="CK58" s="409">
        <v>0.9</v>
      </c>
      <c r="CL58" s="410"/>
      <c r="CM58" s="409">
        <v>0.7</v>
      </c>
      <c r="CN58" s="410"/>
      <c r="CO58" s="409"/>
      <c r="CP58" s="410"/>
    </row>
    <row r="59" spans="1:94" x14ac:dyDescent="0.35">
      <c r="A59" s="413" t="s">
        <v>80</v>
      </c>
      <c r="B59" s="413"/>
      <c r="C59" s="413"/>
      <c r="D59" s="413"/>
      <c r="E59" s="413"/>
      <c r="F59" s="413"/>
      <c r="G59" s="413"/>
      <c r="H59" s="413"/>
      <c r="I59" s="413"/>
      <c r="K59" s="409">
        <v>1.2</v>
      </c>
      <c r="L59" s="410"/>
      <c r="M59" s="409">
        <v>1</v>
      </c>
      <c r="N59" s="410"/>
      <c r="O59" s="409">
        <v>0.9</v>
      </c>
      <c r="P59" s="410"/>
      <c r="Q59" s="409">
        <v>1.1000000000000001</v>
      </c>
      <c r="R59" s="410"/>
      <c r="S59" s="409">
        <v>0.8</v>
      </c>
      <c r="T59" s="410"/>
      <c r="U59" s="409">
        <v>1.3</v>
      </c>
      <c r="V59" s="410"/>
      <c r="W59" s="409">
        <v>1.3</v>
      </c>
      <c r="X59" s="410"/>
      <c r="Y59" s="409">
        <v>1.1000000000000001</v>
      </c>
      <c r="Z59" s="410"/>
      <c r="AA59" s="409">
        <v>1.3</v>
      </c>
      <c r="AB59" s="410"/>
      <c r="AC59" s="409">
        <v>1.1000000000000001</v>
      </c>
      <c r="AD59" s="410"/>
      <c r="AE59" s="409">
        <v>1.1000000000000001</v>
      </c>
      <c r="AF59" s="410"/>
      <c r="AG59" s="409">
        <v>0.7</v>
      </c>
      <c r="AH59" s="410"/>
      <c r="AI59" s="409">
        <v>0.8</v>
      </c>
      <c r="AJ59" s="410"/>
      <c r="AK59" s="409">
        <v>0.7</v>
      </c>
      <c r="AL59" s="410"/>
      <c r="AM59" s="409">
        <v>1.1000000000000001</v>
      </c>
      <c r="AN59" s="410"/>
      <c r="AO59" s="409">
        <v>1.2</v>
      </c>
      <c r="AP59" s="410"/>
      <c r="AQ59" s="409">
        <v>1</v>
      </c>
      <c r="AR59" s="410"/>
      <c r="AS59" s="409">
        <v>0.8</v>
      </c>
      <c r="AT59" s="410"/>
      <c r="AU59" s="409">
        <v>1.2</v>
      </c>
      <c r="AV59" s="410"/>
      <c r="AW59" s="409">
        <v>1.2</v>
      </c>
      <c r="AX59" s="410"/>
      <c r="AY59" s="409">
        <v>1.2</v>
      </c>
      <c r="AZ59" s="410"/>
      <c r="BA59" s="409">
        <v>0.8</v>
      </c>
      <c r="BB59" s="410"/>
      <c r="BC59" s="409">
        <v>1.1000000000000001</v>
      </c>
      <c r="BD59" s="410"/>
      <c r="BE59" s="409">
        <v>1</v>
      </c>
      <c r="BF59" s="410"/>
      <c r="BG59" s="409">
        <v>1</v>
      </c>
      <c r="BH59" s="410"/>
      <c r="BI59" s="409">
        <v>1.2</v>
      </c>
      <c r="BJ59" s="410"/>
      <c r="BK59" s="409">
        <v>1.2</v>
      </c>
      <c r="BL59" s="410"/>
      <c r="BM59" s="409">
        <v>1.2</v>
      </c>
      <c r="BN59" s="410"/>
      <c r="BO59" s="409">
        <v>1.2</v>
      </c>
      <c r="BP59" s="410"/>
      <c r="BQ59" s="409">
        <v>1.3</v>
      </c>
      <c r="BR59" s="410"/>
      <c r="BS59" s="409">
        <v>1.2</v>
      </c>
      <c r="BT59" s="410"/>
      <c r="BU59" s="409">
        <v>1.2</v>
      </c>
      <c r="BV59" s="410"/>
      <c r="BW59" s="409">
        <v>1.3</v>
      </c>
      <c r="BX59" s="410"/>
      <c r="BY59" s="409">
        <v>1.2</v>
      </c>
      <c r="BZ59" s="410"/>
      <c r="CA59" s="409">
        <v>1.2</v>
      </c>
      <c r="CB59" s="410"/>
      <c r="CC59" s="409">
        <v>1.1000000000000001</v>
      </c>
      <c r="CD59" s="410"/>
      <c r="CE59" s="409">
        <v>1</v>
      </c>
      <c r="CF59" s="410"/>
      <c r="CG59" s="409">
        <v>1.2</v>
      </c>
      <c r="CH59" s="410"/>
      <c r="CI59" s="409">
        <v>1.2</v>
      </c>
      <c r="CJ59" s="410"/>
      <c r="CK59" s="409">
        <v>0.9</v>
      </c>
      <c r="CL59" s="410"/>
      <c r="CM59" s="409">
        <v>0.7</v>
      </c>
      <c r="CN59" s="410"/>
      <c r="CO59" s="409"/>
      <c r="CP59" s="410"/>
    </row>
    <row r="60" spans="1:94" ht="8.5" customHeight="1" x14ac:dyDescent="0.35"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</row>
    <row r="61" spans="1:94" x14ac:dyDescent="0.35">
      <c r="A61" s="543" t="s">
        <v>82</v>
      </c>
      <c r="B61" s="543"/>
      <c r="C61" s="543"/>
      <c r="D61" s="543"/>
      <c r="E61" s="543"/>
      <c r="F61" s="543"/>
      <c r="G61" s="543"/>
      <c r="H61" s="543"/>
      <c r="I61" s="543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8"/>
      <c r="BD61" s="148"/>
      <c r="BE61" s="148"/>
      <c r="BF61" s="148"/>
      <c r="BG61" s="148"/>
      <c r="BH61" s="148"/>
      <c r="BI61" s="147"/>
      <c r="BJ61" s="147"/>
      <c r="BK61" s="148"/>
      <c r="BL61" s="148"/>
      <c r="BM61" s="148"/>
      <c r="BN61" s="148"/>
      <c r="BO61" s="148"/>
      <c r="BP61" s="148"/>
      <c r="BQ61" s="149"/>
      <c r="BR61" s="149"/>
      <c r="BS61" s="149"/>
      <c r="BT61" s="149"/>
      <c r="BU61" s="149"/>
      <c r="BV61" s="149"/>
      <c r="BW61" s="149"/>
      <c r="BX61" s="149"/>
      <c r="BY61" s="149"/>
      <c r="BZ61" s="149"/>
      <c r="CA61" s="149"/>
      <c r="CB61" s="149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</row>
    <row r="62" spans="1:94" x14ac:dyDescent="0.35">
      <c r="A62" s="413" t="s">
        <v>252</v>
      </c>
      <c r="B62" s="413"/>
      <c r="C62" s="413"/>
      <c r="D62" s="413"/>
      <c r="E62" s="413"/>
      <c r="F62" s="413"/>
      <c r="G62" s="413"/>
      <c r="H62" s="413"/>
      <c r="I62" s="413"/>
      <c r="K62" s="409">
        <v>1.2</v>
      </c>
      <c r="L62" s="410"/>
      <c r="M62" s="409">
        <v>1.2</v>
      </c>
      <c r="N62" s="410"/>
      <c r="O62" s="409">
        <v>0.7</v>
      </c>
      <c r="P62" s="410"/>
      <c r="Q62" s="409">
        <v>1</v>
      </c>
      <c r="R62" s="410"/>
      <c r="S62" s="409">
        <v>1</v>
      </c>
      <c r="T62" s="410"/>
      <c r="U62" s="409">
        <v>0.9</v>
      </c>
      <c r="V62" s="410"/>
      <c r="W62" s="409">
        <v>0.9</v>
      </c>
      <c r="X62" s="410"/>
      <c r="Y62" s="409">
        <v>0.8</v>
      </c>
      <c r="Z62" s="410"/>
      <c r="AA62" s="409">
        <v>0.9</v>
      </c>
      <c r="AB62" s="410"/>
      <c r="AC62" s="409">
        <v>0.7</v>
      </c>
      <c r="AD62" s="410"/>
      <c r="AE62" s="409">
        <v>1</v>
      </c>
      <c r="AF62" s="410"/>
      <c r="AG62" s="409">
        <v>1</v>
      </c>
      <c r="AH62" s="410"/>
      <c r="AI62" s="409">
        <v>0.7</v>
      </c>
      <c r="AJ62" s="410"/>
      <c r="AK62" s="409">
        <v>0.7</v>
      </c>
      <c r="AL62" s="410"/>
      <c r="AM62" s="409">
        <v>0.7</v>
      </c>
      <c r="AN62" s="410"/>
      <c r="AO62" s="409">
        <v>1</v>
      </c>
      <c r="AP62" s="410"/>
      <c r="AQ62" s="409">
        <v>1.1000000000000001</v>
      </c>
      <c r="AR62" s="410"/>
      <c r="AS62" s="409">
        <v>0.8</v>
      </c>
      <c r="AT62" s="410"/>
      <c r="AU62" s="409">
        <v>0.7</v>
      </c>
      <c r="AV62" s="410"/>
      <c r="AW62" s="409">
        <v>0.7</v>
      </c>
      <c r="AX62" s="410"/>
      <c r="AY62" s="409">
        <v>0.7</v>
      </c>
      <c r="AZ62" s="410"/>
      <c r="BA62" s="409">
        <v>1.1000000000000001</v>
      </c>
      <c r="BB62" s="410"/>
      <c r="BC62" s="409">
        <v>1.1000000000000001</v>
      </c>
      <c r="BD62" s="410"/>
      <c r="BE62" s="409">
        <v>0.9</v>
      </c>
      <c r="BF62" s="410"/>
      <c r="BG62" s="409">
        <v>0.8</v>
      </c>
      <c r="BH62" s="410"/>
      <c r="BI62" s="409">
        <v>1</v>
      </c>
      <c r="BJ62" s="410"/>
      <c r="BK62" s="409">
        <v>0.7</v>
      </c>
      <c r="BL62" s="410"/>
      <c r="BM62" s="409">
        <v>0.7</v>
      </c>
      <c r="BN62" s="410"/>
      <c r="BO62" s="409">
        <v>0.7</v>
      </c>
      <c r="BP62" s="410"/>
      <c r="BQ62" s="409">
        <v>1.2</v>
      </c>
      <c r="BR62" s="410"/>
      <c r="BS62" s="409">
        <v>0.7</v>
      </c>
      <c r="BT62" s="410"/>
      <c r="BU62" s="409">
        <v>1</v>
      </c>
      <c r="BV62" s="410"/>
      <c r="BW62" s="409">
        <v>1</v>
      </c>
      <c r="BX62" s="410"/>
      <c r="BY62" s="409">
        <v>0.9</v>
      </c>
      <c r="BZ62" s="410"/>
      <c r="CA62" s="409">
        <v>1.1000000000000001</v>
      </c>
      <c r="CB62" s="410"/>
      <c r="CC62" s="409">
        <v>1.1000000000000001</v>
      </c>
      <c r="CD62" s="410"/>
      <c r="CE62" s="409">
        <v>0.7</v>
      </c>
      <c r="CF62" s="410"/>
      <c r="CG62" s="409">
        <v>1.1000000000000001</v>
      </c>
      <c r="CH62" s="410"/>
      <c r="CI62" s="409">
        <v>0.8</v>
      </c>
      <c r="CJ62" s="410"/>
      <c r="CK62" s="409">
        <v>1.2</v>
      </c>
      <c r="CL62" s="410"/>
      <c r="CM62" s="409">
        <v>0.7</v>
      </c>
      <c r="CN62" s="410"/>
      <c r="CO62" s="409"/>
      <c r="CP62" s="410"/>
    </row>
    <row r="63" spans="1:94" x14ac:dyDescent="0.35">
      <c r="A63" s="413" t="s">
        <v>253</v>
      </c>
      <c r="B63" s="413"/>
      <c r="C63" s="413"/>
      <c r="D63" s="413"/>
      <c r="E63" s="413"/>
      <c r="F63" s="413"/>
      <c r="G63" s="413"/>
      <c r="H63" s="413"/>
      <c r="I63" s="413"/>
      <c r="K63" s="409">
        <v>1.2</v>
      </c>
      <c r="L63" s="410"/>
      <c r="M63" s="409">
        <v>1.2</v>
      </c>
      <c r="N63" s="410"/>
      <c r="O63" s="409">
        <v>0.7</v>
      </c>
      <c r="P63" s="410"/>
      <c r="Q63" s="409">
        <v>1</v>
      </c>
      <c r="R63" s="410"/>
      <c r="S63" s="409">
        <v>1</v>
      </c>
      <c r="T63" s="410"/>
      <c r="U63" s="409">
        <v>0.9</v>
      </c>
      <c r="V63" s="410"/>
      <c r="W63" s="409">
        <v>0.9</v>
      </c>
      <c r="X63" s="410"/>
      <c r="Y63" s="409">
        <v>0.8</v>
      </c>
      <c r="Z63" s="410"/>
      <c r="AA63" s="409">
        <v>0.9</v>
      </c>
      <c r="AB63" s="410"/>
      <c r="AC63" s="409">
        <v>0.7</v>
      </c>
      <c r="AD63" s="410"/>
      <c r="AE63" s="409">
        <v>1</v>
      </c>
      <c r="AF63" s="410"/>
      <c r="AG63" s="409">
        <v>1</v>
      </c>
      <c r="AH63" s="410"/>
      <c r="AI63" s="409">
        <v>0.7</v>
      </c>
      <c r="AJ63" s="410"/>
      <c r="AK63" s="409">
        <v>0.7</v>
      </c>
      <c r="AL63" s="410"/>
      <c r="AM63" s="409">
        <v>0.7</v>
      </c>
      <c r="AN63" s="410"/>
      <c r="AO63" s="409">
        <v>1</v>
      </c>
      <c r="AP63" s="410"/>
      <c r="AQ63" s="409">
        <v>1.1000000000000001</v>
      </c>
      <c r="AR63" s="410"/>
      <c r="AS63" s="409">
        <v>0.8</v>
      </c>
      <c r="AT63" s="410"/>
      <c r="AU63" s="409">
        <v>0.7</v>
      </c>
      <c r="AV63" s="410"/>
      <c r="AW63" s="409">
        <v>0.7</v>
      </c>
      <c r="AX63" s="410"/>
      <c r="AY63" s="409">
        <v>0.7</v>
      </c>
      <c r="AZ63" s="410"/>
      <c r="BA63" s="409">
        <v>1.1000000000000001</v>
      </c>
      <c r="BB63" s="410"/>
      <c r="BC63" s="409">
        <v>1.1000000000000001</v>
      </c>
      <c r="BD63" s="410"/>
      <c r="BE63" s="409">
        <v>0.9</v>
      </c>
      <c r="BF63" s="410"/>
      <c r="BG63" s="409">
        <v>0.8</v>
      </c>
      <c r="BH63" s="410"/>
      <c r="BI63" s="409">
        <v>1</v>
      </c>
      <c r="BJ63" s="410"/>
      <c r="BK63" s="409">
        <v>0.7</v>
      </c>
      <c r="BL63" s="410"/>
      <c r="BM63" s="409">
        <v>0.7</v>
      </c>
      <c r="BN63" s="410"/>
      <c r="BO63" s="409">
        <v>0.7</v>
      </c>
      <c r="BP63" s="410"/>
      <c r="BQ63" s="409">
        <v>1.2</v>
      </c>
      <c r="BR63" s="410"/>
      <c r="BS63" s="409">
        <v>0.7</v>
      </c>
      <c r="BT63" s="410"/>
      <c r="BU63" s="409">
        <v>1</v>
      </c>
      <c r="BV63" s="410"/>
      <c r="BW63" s="409">
        <v>1</v>
      </c>
      <c r="BX63" s="410"/>
      <c r="BY63" s="409">
        <v>0.9</v>
      </c>
      <c r="BZ63" s="410"/>
      <c r="CA63" s="409">
        <v>1.1000000000000001</v>
      </c>
      <c r="CB63" s="410"/>
      <c r="CC63" s="409">
        <v>1.1000000000000001</v>
      </c>
      <c r="CD63" s="410"/>
      <c r="CE63" s="409">
        <v>0.7</v>
      </c>
      <c r="CF63" s="410"/>
      <c r="CG63" s="409">
        <v>1.1000000000000001</v>
      </c>
      <c r="CH63" s="410"/>
      <c r="CI63" s="409">
        <v>0.8</v>
      </c>
      <c r="CJ63" s="410"/>
      <c r="CK63" s="409">
        <v>1.2</v>
      </c>
      <c r="CL63" s="410"/>
      <c r="CM63" s="409">
        <v>0.7</v>
      </c>
      <c r="CN63" s="410"/>
      <c r="CO63" s="409"/>
      <c r="CP63" s="410"/>
    </row>
    <row r="64" spans="1:94" x14ac:dyDescent="0.35">
      <c r="A64" s="413" t="s">
        <v>254</v>
      </c>
      <c r="B64" s="413"/>
      <c r="C64" s="413"/>
      <c r="D64" s="413"/>
      <c r="E64" s="413"/>
      <c r="F64" s="413"/>
      <c r="G64" s="413"/>
      <c r="H64" s="413"/>
      <c r="I64" s="413"/>
      <c r="K64" s="409">
        <v>1.2</v>
      </c>
      <c r="L64" s="410"/>
      <c r="M64" s="409">
        <v>1.2</v>
      </c>
      <c r="N64" s="410"/>
      <c r="O64" s="409">
        <v>0.7</v>
      </c>
      <c r="P64" s="410"/>
      <c r="Q64" s="409">
        <v>1</v>
      </c>
      <c r="R64" s="410"/>
      <c r="S64" s="409">
        <v>1</v>
      </c>
      <c r="T64" s="410"/>
      <c r="U64" s="409">
        <v>0.9</v>
      </c>
      <c r="V64" s="410"/>
      <c r="W64" s="409">
        <v>0.9</v>
      </c>
      <c r="X64" s="410"/>
      <c r="Y64" s="409">
        <v>0.8</v>
      </c>
      <c r="Z64" s="410"/>
      <c r="AA64" s="409">
        <v>0.9</v>
      </c>
      <c r="AB64" s="410"/>
      <c r="AC64" s="409">
        <v>0.7</v>
      </c>
      <c r="AD64" s="410"/>
      <c r="AE64" s="409">
        <v>1</v>
      </c>
      <c r="AF64" s="410"/>
      <c r="AG64" s="409">
        <v>1</v>
      </c>
      <c r="AH64" s="410"/>
      <c r="AI64" s="409">
        <v>0.7</v>
      </c>
      <c r="AJ64" s="410"/>
      <c r="AK64" s="409">
        <v>0.7</v>
      </c>
      <c r="AL64" s="410"/>
      <c r="AM64" s="409">
        <v>0.7</v>
      </c>
      <c r="AN64" s="410"/>
      <c r="AO64" s="409">
        <v>1</v>
      </c>
      <c r="AP64" s="410"/>
      <c r="AQ64" s="409">
        <v>1.1000000000000001</v>
      </c>
      <c r="AR64" s="410"/>
      <c r="AS64" s="409">
        <v>0.8</v>
      </c>
      <c r="AT64" s="410"/>
      <c r="AU64" s="409">
        <v>0.7</v>
      </c>
      <c r="AV64" s="410"/>
      <c r="AW64" s="409">
        <v>0.7</v>
      </c>
      <c r="AX64" s="410"/>
      <c r="AY64" s="409">
        <v>0.7</v>
      </c>
      <c r="AZ64" s="410"/>
      <c r="BA64" s="409">
        <v>1.1000000000000001</v>
      </c>
      <c r="BB64" s="410"/>
      <c r="BC64" s="409">
        <v>1.1000000000000001</v>
      </c>
      <c r="BD64" s="410"/>
      <c r="BE64" s="409">
        <v>0.9</v>
      </c>
      <c r="BF64" s="410"/>
      <c r="BG64" s="409">
        <v>0.8</v>
      </c>
      <c r="BH64" s="410"/>
      <c r="BI64" s="409">
        <v>1</v>
      </c>
      <c r="BJ64" s="410"/>
      <c r="BK64" s="409">
        <v>0.7</v>
      </c>
      <c r="BL64" s="410"/>
      <c r="BM64" s="409">
        <v>0.7</v>
      </c>
      <c r="BN64" s="410"/>
      <c r="BO64" s="409">
        <v>0.7</v>
      </c>
      <c r="BP64" s="410"/>
      <c r="BQ64" s="409">
        <v>1.2</v>
      </c>
      <c r="BR64" s="410"/>
      <c r="BS64" s="409">
        <v>0.7</v>
      </c>
      <c r="BT64" s="410"/>
      <c r="BU64" s="409">
        <v>1</v>
      </c>
      <c r="BV64" s="410"/>
      <c r="BW64" s="409">
        <v>1</v>
      </c>
      <c r="BX64" s="410"/>
      <c r="BY64" s="409">
        <v>0.9</v>
      </c>
      <c r="BZ64" s="410"/>
      <c r="CA64" s="409">
        <v>1.1000000000000001</v>
      </c>
      <c r="CB64" s="410"/>
      <c r="CC64" s="409">
        <v>1.1000000000000001</v>
      </c>
      <c r="CD64" s="410"/>
      <c r="CE64" s="409">
        <v>0.7</v>
      </c>
      <c r="CF64" s="410"/>
      <c r="CG64" s="409">
        <v>1.1000000000000001</v>
      </c>
      <c r="CH64" s="410"/>
      <c r="CI64" s="409">
        <v>0.8</v>
      </c>
      <c r="CJ64" s="410"/>
      <c r="CK64" s="409">
        <v>1.2</v>
      </c>
      <c r="CL64" s="410"/>
      <c r="CM64" s="409">
        <v>0.7</v>
      </c>
      <c r="CN64" s="410"/>
      <c r="CO64" s="409"/>
      <c r="CP64" s="410"/>
    </row>
    <row r="65" spans="1:94" x14ac:dyDescent="0.35">
      <c r="A65" s="413" t="s">
        <v>255</v>
      </c>
      <c r="B65" s="413"/>
      <c r="C65" s="413"/>
      <c r="D65" s="413"/>
      <c r="E65" s="413"/>
      <c r="F65" s="413"/>
      <c r="G65" s="413"/>
      <c r="H65" s="413"/>
      <c r="I65" s="413"/>
      <c r="K65" s="409">
        <v>1.2</v>
      </c>
      <c r="L65" s="410"/>
      <c r="M65" s="409">
        <v>1.2</v>
      </c>
      <c r="N65" s="410"/>
      <c r="O65" s="409">
        <v>0.7</v>
      </c>
      <c r="P65" s="410"/>
      <c r="Q65" s="409">
        <v>1</v>
      </c>
      <c r="R65" s="410"/>
      <c r="S65" s="409">
        <v>1</v>
      </c>
      <c r="T65" s="410"/>
      <c r="U65" s="409">
        <v>0.9</v>
      </c>
      <c r="V65" s="410"/>
      <c r="W65" s="409">
        <v>0.9</v>
      </c>
      <c r="X65" s="410"/>
      <c r="Y65" s="409">
        <v>0.8</v>
      </c>
      <c r="Z65" s="410"/>
      <c r="AA65" s="409">
        <v>0.9</v>
      </c>
      <c r="AB65" s="410"/>
      <c r="AC65" s="409">
        <v>0.7</v>
      </c>
      <c r="AD65" s="410"/>
      <c r="AE65" s="409">
        <v>1</v>
      </c>
      <c r="AF65" s="410"/>
      <c r="AG65" s="409">
        <v>1</v>
      </c>
      <c r="AH65" s="410"/>
      <c r="AI65" s="409">
        <v>0.7</v>
      </c>
      <c r="AJ65" s="410"/>
      <c r="AK65" s="409">
        <v>0.7</v>
      </c>
      <c r="AL65" s="410"/>
      <c r="AM65" s="409">
        <v>0.7</v>
      </c>
      <c r="AN65" s="410"/>
      <c r="AO65" s="409">
        <v>1</v>
      </c>
      <c r="AP65" s="410"/>
      <c r="AQ65" s="409">
        <v>1.1000000000000001</v>
      </c>
      <c r="AR65" s="410"/>
      <c r="AS65" s="409">
        <v>0.8</v>
      </c>
      <c r="AT65" s="410"/>
      <c r="AU65" s="409">
        <v>0.7</v>
      </c>
      <c r="AV65" s="410"/>
      <c r="AW65" s="409">
        <v>0.7</v>
      </c>
      <c r="AX65" s="410"/>
      <c r="AY65" s="409">
        <v>0.7</v>
      </c>
      <c r="AZ65" s="410"/>
      <c r="BA65" s="409">
        <v>1.1000000000000001</v>
      </c>
      <c r="BB65" s="410"/>
      <c r="BC65" s="409">
        <v>1.1000000000000001</v>
      </c>
      <c r="BD65" s="410"/>
      <c r="BE65" s="409">
        <v>0.9</v>
      </c>
      <c r="BF65" s="410"/>
      <c r="BG65" s="409">
        <v>0.8</v>
      </c>
      <c r="BH65" s="410"/>
      <c r="BI65" s="409">
        <v>1</v>
      </c>
      <c r="BJ65" s="410"/>
      <c r="BK65" s="409">
        <v>0.7</v>
      </c>
      <c r="BL65" s="410"/>
      <c r="BM65" s="409">
        <v>0.7</v>
      </c>
      <c r="BN65" s="410"/>
      <c r="BO65" s="409">
        <v>0.7</v>
      </c>
      <c r="BP65" s="410"/>
      <c r="BQ65" s="409">
        <v>1.2</v>
      </c>
      <c r="BR65" s="410"/>
      <c r="BS65" s="409">
        <v>0.7</v>
      </c>
      <c r="BT65" s="410"/>
      <c r="BU65" s="409">
        <v>1</v>
      </c>
      <c r="BV65" s="410"/>
      <c r="BW65" s="409">
        <v>1</v>
      </c>
      <c r="BX65" s="410"/>
      <c r="BY65" s="409">
        <v>0.9</v>
      </c>
      <c r="BZ65" s="410"/>
      <c r="CA65" s="409">
        <v>1.1000000000000001</v>
      </c>
      <c r="CB65" s="410"/>
      <c r="CC65" s="409">
        <v>1.1000000000000001</v>
      </c>
      <c r="CD65" s="410"/>
      <c r="CE65" s="409">
        <v>0.7</v>
      </c>
      <c r="CF65" s="410"/>
      <c r="CG65" s="409">
        <v>1.1000000000000001</v>
      </c>
      <c r="CH65" s="410"/>
      <c r="CI65" s="409">
        <v>0.8</v>
      </c>
      <c r="CJ65" s="410"/>
      <c r="CK65" s="409">
        <v>1.2</v>
      </c>
      <c r="CL65" s="410"/>
      <c r="CM65" s="409">
        <v>0.7</v>
      </c>
      <c r="CN65" s="410"/>
      <c r="CO65" s="409"/>
      <c r="CP65" s="410"/>
    </row>
    <row r="66" spans="1:94" x14ac:dyDescent="0.35">
      <c r="A66" s="413" t="s">
        <v>256</v>
      </c>
      <c r="B66" s="413"/>
      <c r="C66" s="413"/>
      <c r="D66" s="413"/>
      <c r="E66" s="413"/>
      <c r="F66" s="413"/>
      <c r="G66" s="413"/>
      <c r="H66" s="413"/>
      <c r="I66" s="413"/>
      <c r="K66" s="409">
        <v>1.2</v>
      </c>
      <c r="L66" s="410"/>
      <c r="M66" s="409">
        <v>1.2</v>
      </c>
      <c r="N66" s="410"/>
      <c r="O66" s="409">
        <v>0.7</v>
      </c>
      <c r="P66" s="410"/>
      <c r="Q66" s="409">
        <v>1</v>
      </c>
      <c r="R66" s="410"/>
      <c r="S66" s="409">
        <v>1</v>
      </c>
      <c r="T66" s="410"/>
      <c r="U66" s="409">
        <v>0.9</v>
      </c>
      <c r="V66" s="410"/>
      <c r="W66" s="409">
        <v>0.9</v>
      </c>
      <c r="X66" s="410"/>
      <c r="Y66" s="409">
        <v>0.8</v>
      </c>
      <c r="Z66" s="410"/>
      <c r="AA66" s="409">
        <v>0.9</v>
      </c>
      <c r="AB66" s="410"/>
      <c r="AC66" s="409">
        <v>0.7</v>
      </c>
      <c r="AD66" s="410"/>
      <c r="AE66" s="409">
        <v>1</v>
      </c>
      <c r="AF66" s="410"/>
      <c r="AG66" s="409">
        <v>1</v>
      </c>
      <c r="AH66" s="410"/>
      <c r="AI66" s="409">
        <v>0.7</v>
      </c>
      <c r="AJ66" s="410"/>
      <c r="AK66" s="409">
        <v>0.7</v>
      </c>
      <c r="AL66" s="410"/>
      <c r="AM66" s="409">
        <v>0.7</v>
      </c>
      <c r="AN66" s="410"/>
      <c r="AO66" s="409">
        <v>1</v>
      </c>
      <c r="AP66" s="410"/>
      <c r="AQ66" s="409">
        <v>1.1000000000000001</v>
      </c>
      <c r="AR66" s="410"/>
      <c r="AS66" s="409">
        <v>0.8</v>
      </c>
      <c r="AT66" s="410"/>
      <c r="AU66" s="409">
        <v>0.7</v>
      </c>
      <c r="AV66" s="410"/>
      <c r="AW66" s="409">
        <v>0.7</v>
      </c>
      <c r="AX66" s="410"/>
      <c r="AY66" s="409">
        <v>0.7</v>
      </c>
      <c r="AZ66" s="410"/>
      <c r="BA66" s="409">
        <v>1.1000000000000001</v>
      </c>
      <c r="BB66" s="410"/>
      <c r="BC66" s="409">
        <v>1.1000000000000001</v>
      </c>
      <c r="BD66" s="410"/>
      <c r="BE66" s="409">
        <v>0.9</v>
      </c>
      <c r="BF66" s="410"/>
      <c r="BG66" s="409">
        <v>0.8</v>
      </c>
      <c r="BH66" s="410"/>
      <c r="BI66" s="409">
        <v>1</v>
      </c>
      <c r="BJ66" s="410"/>
      <c r="BK66" s="409">
        <v>0.7</v>
      </c>
      <c r="BL66" s="410"/>
      <c r="BM66" s="409">
        <v>0.7</v>
      </c>
      <c r="BN66" s="410"/>
      <c r="BO66" s="409">
        <v>0.7</v>
      </c>
      <c r="BP66" s="410"/>
      <c r="BQ66" s="409">
        <v>1.2</v>
      </c>
      <c r="BR66" s="410"/>
      <c r="BS66" s="409">
        <v>0.7</v>
      </c>
      <c r="BT66" s="410"/>
      <c r="BU66" s="409">
        <v>1</v>
      </c>
      <c r="BV66" s="410"/>
      <c r="BW66" s="409">
        <v>1</v>
      </c>
      <c r="BX66" s="410"/>
      <c r="BY66" s="409">
        <v>0.9</v>
      </c>
      <c r="BZ66" s="410"/>
      <c r="CA66" s="409">
        <v>1.1000000000000001</v>
      </c>
      <c r="CB66" s="410"/>
      <c r="CC66" s="409">
        <v>1.1000000000000001</v>
      </c>
      <c r="CD66" s="410"/>
      <c r="CE66" s="409">
        <v>0.7</v>
      </c>
      <c r="CF66" s="410"/>
      <c r="CG66" s="409">
        <v>1.1000000000000001</v>
      </c>
      <c r="CH66" s="410"/>
      <c r="CI66" s="409">
        <v>0.8</v>
      </c>
      <c r="CJ66" s="410"/>
      <c r="CK66" s="409">
        <v>1.2</v>
      </c>
      <c r="CL66" s="410"/>
      <c r="CM66" s="409">
        <v>0.7</v>
      </c>
      <c r="CN66" s="410"/>
      <c r="CO66" s="409"/>
      <c r="CP66" s="410"/>
    </row>
    <row r="67" spans="1:94" x14ac:dyDescent="0.35">
      <c r="A67" s="413" t="s">
        <v>257</v>
      </c>
      <c r="B67" s="413"/>
      <c r="C67" s="413"/>
      <c r="D67" s="413"/>
      <c r="E67" s="413"/>
      <c r="F67" s="413"/>
      <c r="G67" s="413"/>
      <c r="H67" s="413"/>
      <c r="I67" s="413"/>
      <c r="K67" s="409">
        <v>1.2</v>
      </c>
      <c r="L67" s="410"/>
      <c r="M67" s="409">
        <v>1.2</v>
      </c>
      <c r="N67" s="410"/>
      <c r="O67" s="409">
        <v>0.7</v>
      </c>
      <c r="P67" s="410"/>
      <c r="Q67" s="409">
        <v>1</v>
      </c>
      <c r="R67" s="410"/>
      <c r="S67" s="409">
        <v>1</v>
      </c>
      <c r="T67" s="410"/>
      <c r="U67" s="409">
        <v>0.9</v>
      </c>
      <c r="V67" s="410"/>
      <c r="W67" s="409">
        <v>0.9</v>
      </c>
      <c r="X67" s="410"/>
      <c r="Y67" s="409">
        <v>0.8</v>
      </c>
      <c r="Z67" s="410"/>
      <c r="AA67" s="409">
        <v>0.9</v>
      </c>
      <c r="AB67" s="410"/>
      <c r="AC67" s="409">
        <v>0.7</v>
      </c>
      <c r="AD67" s="410"/>
      <c r="AE67" s="409">
        <v>1</v>
      </c>
      <c r="AF67" s="410"/>
      <c r="AG67" s="409">
        <v>1</v>
      </c>
      <c r="AH67" s="410"/>
      <c r="AI67" s="409">
        <v>0.7</v>
      </c>
      <c r="AJ67" s="410"/>
      <c r="AK67" s="409">
        <v>0.7</v>
      </c>
      <c r="AL67" s="410"/>
      <c r="AM67" s="409">
        <v>0.7</v>
      </c>
      <c r="AN67" s="410"/>
      <c r="AO67" s="409">
        <v>1</v>
      </c>
      <c r="AP67" s="410"/>
      <c r="AQ67" s="409">
        <v>1.1000000000000001</v>
      </c>
      <c r="AR67" s="410"/>
      <c r="AS67" s="409">
        <v>0.8</v>
      </c>
      <c r="AT67" s="410"/>
      <c r="AU67" s="409">
        <v>0.7</v>
      </c>
      <c r="AV67" s="410"/>
      <c r="AW67" s="409">
        <v>0.7</v>
      </c>
      <c r="AX67" s="410"/>
      <c r="AY67" s="409">
        <v>0.7</v>
      </c>
      <c r="AZ67" s="410"/>
      <c r="BA67" s="409">
        <v>1.1000000000000001</v>
      </c>
      <c r="BB67" s="410"/>
      <c r="BC67" s="409">
        <v>1.1000000000000001</v>
      </c>
      <c r="BD67" s="410"/>
      <c r="BE67" s="409">
        <v>0.9</v>
      </c>
      <c r="BF67" s="410"/>
      <c r="BG67" s="409">
        <v>0.8</v>
      </c>
      <c r="BH67" s="410"/>
      <c r="BI67" s="409">
        <v>1</v>
      </c>
      <c r="BJ67" s="410"/>
      <c r="BK67" s="409">
        <v>0.7</v>
      </c>
      <c r="BL67" s="410"/>
      <c r="BM67" s="409">
        <v>0.7</v>
      </c>
      <c r="BN67" s="410"/>
      <c r="BO67" s="409">
        <v>0.7</v>
      </c>
      <c r="BP67" s="410"/>
      <c r="BQ67" s="409">
        <v>1.2</v>
      </c>
      <c r="BR67" s="410"/>
      <c r="BS67" s="409">
        <v>0.7</v>
      </c>
      <c r="BT67" s="410"/>
      <c r="BU67" s="409">
        <v>1</v>
      </c>
      <c r="BV67" s="410"/>
      <c r="BW67" s="409">
        <v>1</v>
      </c>
      <c r="BX67" s="410"/>
      <c r="BY67" s="409">
        <v>0.9</v>
      </c>
      <c r="BZ67" s="410"/>
      <c r="CA67" s="409">
        <v>1.1000000000000001</v>
      </c>
      <c r="CB67" s="410"/>
      <c r="CC67" s="409">
        <v>1.1000000000000001</v>
      </c>
      <c r="CD67" s="410"/>
      <c r="CE67" s="409">
        <v>0.7</v>
      </c>
      <c r="CF67" s="410"/>
      <c r="CG67" s="409">
        <v>1.1000000000000001</v>
      </c>
      <c r="CH67" s="410"/>
      <c r="CI67" s="409">
        <v>0.8</v>
      </c>
      <c r="CJ67" s="410"/>
      <c r="CK67" s="409">
        <v>1.2</v>
      </c>
      <c r="CL67" s="410"/>
      <c r="CM67" s="409">
        <v>0.7</v>
      </c>
      <c r="CN67" s="410"/>
      <c r="CO67" s="409"/>
      <c r="CP67" s="410"/>
    </row>
    <row r="68" spans="1:94" x14ac:dyDescent="0.35">
      <c r="A68" s="413" t="s">
        <v>258</v>
      </c>
      <c r="B68" s="413"/>
      <c r="C68" s="413"/>
      <c r="D68" s="413"/>
      <c r="E68" s="413"/>
      <c r="F68" s="413"/>
      <c r="G68" s="413"/>
      <c r="H68" s="413"/>
      <c r="I68" s="413"/>
      <c r="K68" s="409">
        <v>1.2</v>
      </c>
      <c r="L68" s="410"/>
      <c r="M68" s="409">
        <v>1.2</v>
      </c>
      <c r="N68" s="410"/>
      <c r="O68" s="409">
        <v>0.7</v>
      </c>
      <c r="P68" s="410"/>
      <c r="Q68" s="409">
        <v>1.2</v>
      </c>
      <c r="R68" s="410"/>
      <c r="S68" s="409">
        <v>1</v>
      </c>
      <c r="T68" s="410"/>
      <c r="U68" s="409">
        <v>0.9</v>
      </c>
      <c r="V68" s="410"/>
      <c r="W68" s="409">
        <v>0.9</v>
      </c>
      <c r="X68" s="410"/>
      <c r="Y68" s="409">
        <v>0.8</v>
      </c>
      <c r="Z68" s="410"/>
      <c r="AA68" s="409">
        <v>0.9</v>
      </c>
      <c r="AB68" s="410"/>
      <c r="AC68" s="409">
        <v>0.7</v>
      </c>
      <c r="AD68" s="410"/>
      <c r="AE68" s="409">
        <v>1</v>
      </c>
      <c r="AF68" s="410"/>
      <c r="AG68" s="409">
        <v>1</v>
      </c>
      <c r="AH68" s="410"/>
      <c r="AI68" s="409">
        <v>0.7</v>
      </c>
      <c r="AJ68" s="410"/>
      <c r="AK68" s="409">
        <v>0.7</v>
      </c>
      <c r="AL68" s="410"/>
      <c r="AM68" s="409">
        <v>0.7</v>
      </c>
      <c r="AN68" s="410"/>
      <c r="AO68" s="409">
        <v>1</v>
      </c>
      <c r="AP68" s="410"/>
      <c r="AQ68" s="409">
        <v>1.1000000000000001</v>
      </c>
      <c r="AR68" s="410"/>
      <c r="AS68" s="409">
        <v>0.7</v>
      </c>
      <c r="AT68" s="410"/>
      <c r="AU68" s="409">
        <v>0.7</v>
      </c>
      <c r="AV68" s="410"/>
      <c r="AW68" s="409">
        <v>0.7</v>
      </c>
      <c r="AX68" s="410"/>
      <c r="AY68" s="409">
        <v>0.7</v>
      </c>
      <c r="AZ68" s="410"/>
      <c r="BA68" s="409">
        <v>1.1000000000000001</v>
      </c>
      <c r="BB68" s="410"/>
      <c r="BC68" s="409">
        <v>1.1000000000000001</v>
      </c>
      <c r="BD68" s="410"/>
      <c r="BE68" s="409">
        <v>0.9</v>
      </c>
      <c r="BF68" s="410"/>
      <c r="BG68" s="409">
        <v>0.8</v>
      </c>
      <c r="BH68" s="410"/>
      <c r="BI68" s="409">
        <v>1</v>
      </c>
      <c r="BJ68" s="410"/>
      <c r="BK68" s="409">
        <v>0.7</v>
      </c>
      <c r="BL68" s="410"/>
      <c r="BM68" s="409">
        <v>0.7</v>
      </c>
      <c r="BN68" s="410"/>
      <c r="BO68" s="409">
        <v>0.7</v>
      </c>
      <c r="BP68" s="410"/>
      <c r="BQ68" s="409">
        <v>1.2</v>
      </c>
      <c r="BR68" s="410"/>
      <c r="BS68" s="409">
        <v>0.7</v>
      </c>
      <c r="BT68" s="410"/>
      <c r="BU68" s="409">
        <v>1</v>
      </c>
      <c r="BV68" s="410"/>
      <c r="BW68" s="409">
        <v>1</v>
      </c>
      <c r="BX68" s="410"/>
      <c r="BY68" s="409">
        <v>0.9</v>
      </c>
      <c r="BZ68" s="410"/>
      <c r="CA68" s="409">
        <v>1.1000000000000001</v>
      </c>
      <c r="CB68" s="410"/>
      <c r="CC68" s="409">
        <v>1.1000000000000001</v>
      </c>
      <c r="CD68" s="410"/>
      <c r="CE68" s="409">
        <v>0.7</v>
      </c>
      <c r="CF68" s="410"/>
      <c r="CG68" s="409">
        <v>1.1000000000000001</v>
      </c>
      <c r="CH68" s="410"/>
      <c r="CI68" s="409">
        <v>0.8</v>
      </c>
      <c r="CJ68" s="410"/>
      <c r="CK68" s="409">
        <v>1.2</v>
      </c>
      <c r="CL68" s="410"/>
      <c r="CM68" s="409">
        <v>0.7</v>
      </c>
      <c r="CN68" s="410"/>
      <c r="CO68" s="409"/>
      <c r="CP68" s="410"/>
    </row>
    <row r="69" spans="1:94" x14ac:dyDescent="0.35">
      <c r="A69" s="413" t="s">
        <v>259</v>
      </c>
      <c r="B69" s="413"/>
      <c r="C69" s="413"/>
      <c r="D69" s="413"/>
      <c r="E69" s="413"/>
      <c r="F69" s="413"/>
      <c r="G69" s="413"/>
      <c r="H69" s="413"/>
      <c r="I69" s="413"/>
      <c r="K69" s="409">
        <v>1.2</v>
      </c>
      <c r="L69" s="410"/>
      <c r="M69" s="409">
        <v>1.2</v>
      </c>
      <c r="N69" s="410"/>
      <c r="O69" s="409">
        <v>0.7</v>
      </c>
      <c r="P69" s="410"/>
      <c r="Q69" s="409">
        <v>1</v>
      </c>
      <c r="R69" s="410"/>
      <c r="S69" s="409">
        <v>1</v>
      </c>
      <c r="T69" s="410"/>
      <c r="U69" s="409">
        <v>0.9</v>
      </c>
      <c r="V69" s="410"/>
      <c r="W69" s="409">
        <v>0.9</v>
      </c>
      <c r="X69" s="410"/>
      <c r="Y69" s="409">
        <v>0.8</v>
      </c>
      <c r="Z69" s="410"/>
      <c r="AA69" s="409">
        <v>0.9</v>
      </c>
      <c r="AB69" s="410"/>
      <c r="AC69" s="409">
        <v>0.7</v>
      </c>
      <c r="AD69" s="410"/>
      <c r="AE69" s="409">
        <v>1</v>
      </c>
      <c r="AF69" s="410"/>
      <c r="AG69" s="409">
        <v>1</v>
      </c>
      <c r="AH69" s="410"/>
      <c r="AI69" s="409">
        <v>0.7</v>
      </c>
      <c r="AJ69" s="410"/>
      <c r="AK69" s="409">
        <v>0.7</v>
      </c>
      <c r="AL69" s="410"/>
      <c r="AM69" s="409">
        <v>0.7</v>
      </c>
      <c r="AN69" s="410"/>
      <c r="AO69" s="409">
        <v>1</v>
      </c>
      <c r="AP69" s="410"/>
      <c r="AQ69" s="409">
        <v>1.1000000000000001</v>
      </c>
      <c r="AR69" s="410"/>
      <c r="AS69" s="409">
        <v>0.8</v>
      </c>
      <c r="AT69" s="410"/>
      <c r="AU69" s="409">
        <v>0.7</v>
      </c>
      <c r="AV69" s="410"/>
      <c r="AW69" s="409">
        <v>0.7</v>
      </c>
      <c r="AX69" s="410"/>
      <c r="AY69" s="409">
        <v>0.7</v>
      </c>
      <c r="AZ69" s="410"/>
      <c r="BA69" s="409">
        <v>1.1000000000000001</v>
      </c>
      <c r="BB69" s="410"/>
      <c r="BC69" s="409">
        <v>1.1000000000000001</v>
      </c>
      <c r="BD69" s="410"/>
      <c r="BE69" s="409">
        <v>0.9</v>
      </c>
      <c r="BF69" s="410"/>
      <c r="BG69" s="409">
        <v>0.8</v>
      </c>
      <c r="BH69" s="410"/>
      <c r="BI69" s="409">
        <v>1</v>
      </c>
      <c r="BJ69" s="410"/>
      <c r="BK69" s="409">
        <v>0.7</v>
      </c>
      <c r="BL69" s="410"/>
      <c r="BM69" s="409">
        <v>0.7</v>
      </c>
      <c r="BN69" s="410"/>
      <c r="BO69" s="409">
        <v>0.7</v>
      </c>
      <c r="BP69" s="410"/>
      <c r="BQ69" s="409">
        <v>1.2</v>
      </c>
      <c r="BR69" s="410"/>
      <c r="BS69" s="409">
        <v>0.7</v>
      </c>
      <c r="BT69" s="410"/>
      <c r="BU69" s="409">
        <v>1</v>
      </c>
      <c r="BV69" s="410"/>
      <c r="BW69" s="409">
        <v>1</v>
      </c>
      <c r="BX69" s="410"/>
      <c r="BY69" s="409">
        <v>0.9</v>
      </c>
      <c r="BZ69" s="410"/>
      <c r="CA69" s="409">
        <v>1.1000000000000001</v>
      </c>
      <c r="CB69" s="410"/>
      <c r="CC69" s="409">
        <v>1.1000000000000001</v>
      </c>
      <c r="CD69" s="410"/>
      <c r="CE69" s="409">
        <v>0.7</v>
      </c>
      <c r="CF69" s="410"/>
      <c r="CG69" s="409">
        <v>1.1000000000000001</v>
      </c>
      <c r="CH69" s="410"/>
      <c r="CI69" s="409">
        <v>0.8</v>
      </c>
      <c r="CJ69" s="410"/>
      <c r="CK69" s="409">
        <v>1.2</v>
      </c>
      <c r="CL69" s="410"/>
      <c r="CM69" s="409">
        <v>0.7</v>
      </c>
      <c r="CN69" s="410"/>
      <c r="CO69" s="409"/>
      <c r="CP69" s="410"/>
    </row>
    <row r="70" spans="1:94" x14ac:dyDescent="0.35">
      <c r="A70" s="413" t="s">
        <v>260</v>
      </c>
      <c r="B70" s="413"/>
      <c r="C70" s="413"/>
      <c r="D70" s="413"/>
      <c r="E70" s="413"/>
      <c r="F70" s="413"/>
      <c r="G70" s="413"/>
      <c r="H70" s="413"/>
      <c r="I70" s="413"/>
      <c r="K70" s="409">
        <v>1.2</v>
      </c>
      <c r="L70" s="410"/>
      <c r="M70" s="409">
        <v>1.2</v>
      </c>
      <c r="N70" s="410"/>
      <c r="O70" s="409">
        <v>0.7</v>
      </c>
      <c r="P70" s="410"/>
      <c r="Q70" s="409">
        <v>1</v>
      </c>
      <c r="R70" s="410"/>
      <c r="S70" s="409">
        <v>1</v>
      </c>
      <c r="T70" s="410"/>
      <c r="U70" s="409">
        <v>0.9</v>
      </c>
      <c r="V70" s="410"/>
      <c r="W70" s="409">
        <v>0.9</v>
      </c>
      <c r="X70" s="410"/>
      <c r="Y70" s="409">
        <v>0.8</v>
      </c>
      <c r="Z70" s="410"/>
      <c r="AA70" s="409">
        <v>0.9</v>
      </c>
      <c r="AB70" s="410"/>
      <c r="AC70" s="409">
        <v>0.7</v>
      </c>
      <c r="AD70" s="410"/>
      <c r="AE70" s="409">
        <v>1</v>
      </c>
      <c r="AF70" s="410"/>
      <c r="AG70" s="409">
        <v>1</v>
      </c>
      <c r="AH70" s="410"/>
      <c r="AI70" s="409">
        <v>0.7</v>
      </c>
      <c r="AJ70" s="410"/>
      <c r="AK70" s="409">
        <v>0.7</v>
      </c>
      <c r="AL70" s="410"/>
      <c r="AM70" s="409">
        <v>0.7</v>
      </c>
      <c r="AN70" s="410"/>
      <c r="AO70" s="409">
        <v>1</v>
      </c>
      <c r="AP70" s="410"/>
      <c r="AQ70" s="409">
        <v>1.1000000000000001</v>
      </c>
      <c r="AR70" s="410"/>
      <c r="AS70" s="409">
        <v>0.8</v>
      </c>
      <c r="AT70" s="410"/>
      <c r="AU70" s="409">
        <v>0.7</v>
      </c>
      <c r="AV70" s="410"/>
      <c r="AW70" s="409">
        <v>0.7</v>
      </c>
      <c r="AX70" s="410"/>
      <c r="AY70" s="409">
        <v>0.7</v>
      </c>
      <c r="AZ70" s="410"/>
      <c r="BA70" s="409">
        <v>1.1000000000000001</v>
      </c>
      <c r="BB70" s="410"/>
      <c r="BC70" s="409">
        <v>1.1000000000000001</v>
      </c>
      <c r="BD70" s="410"/>
      <c r="BE70" s="409">
        <v>0.9</v>
      </c>
      <c r="BF70" s="410"/>
      <c r="BG70" s="409">
        <v>0.8</v>
      </c>
      <c r="BH70" s="410"/>
      <c r="BI70" s="409">
        <v>1</v>
      </c>
      <c r="BJ70" s="410"/>
      <c r="BK70" s="409">
        <v>0.7</v>
      </c>
      <c r="BL70" s="410"/>
      <c r="BM70" s="409">
        <v>0.7</v>
      </c>
      <c r="BN70" s="410"/>
      <c r="BO70" s="409">
        <v>0.7</v>
      </c>
      <c r="BP70" s="410"/>
      <c r="BQ70" s="409">
        <v>1.2</v>
      </c>
      <c r="BR70" s="410"/>
      <c r="BS70" s="409">
        <v>0.7</v>
      </c>
      <c r="BT70" s="410"/>
      <c r="BU70" s="409">
        <v>1</v>
      </c>
      <c r="BV70" s="410"/>
      <c r="BW70" s="409">
        <v>1</v>
      </c>
      <c r="BX70" s="410"/>
      <c r="BY70" s="409">
        <v>0.9</v>
      </c>
      <c r="BZ70" s="410"/>
      <c r="CA70" s="409">
        <v>1.1000000000000001</v>
      </c>
      <c r="CB70" s="410"/>
      <c r="CC70" s="409">
        <v>1.1000000000000001</v>
      </c>
      <c r="CD70" s="410"/>
      <c r="CE70" s="409">
        <v>0.7</v>
      </c>
      <c r="CF70" s="410"/>
      <c r="CG70" s="409">
        <v>1.1000000000000001</v>
      </c>
      <c r="CH70" s="410"/>
      <c r="CI70" s="409">
        <v>0.8</v>
      </c>
      <c r="CJ70" s="410"/>
      <c r="CK70" s="409">
        <v>1.2</v>
      </c>
      <c r="CL70" s="410"/>
      <c r="CM70" s="409">
        <v>0.7</v>
      </c>
      <c r="CN70" s="410"/>
      <c r="CO70" s="409"/>
      <c r="CP70" s="410"/>
    </row>
    <row r="71" spans="1:94" x14ac:dyDescent="0.35">
      <c r="A71" s="413" t="s">
        <v>262</v>
      </c>
      <c r="B71" s="413"/>
      <c r="C71" s="413"/>
      <c r="D71" s="413"/>
      <c r="E71" s="413"/>
      <c r="F71" s="413"/>
      <c r="G71" s="413"/>
      <c r="H71" s="413"/>
      <c r="I71" s="413"/>
      <c r="K71" s="409">
        <v>1.2</v>
      </c>
      <c r="L71" s="410"/>
      <c r="M71" s="409">
        <v>1.2</v>
      </c>
      <c r="N71" s="410"/>
      <c r="O71" s="409">
        <v>0.7</v>
      </c>
      <c r="P71" s="410"/>
      <c r="Q71" s="409">
        <v>1</v>
      </c>
      <c r="R71" s="410"/>
      <c r="S71" s="409">
        <v>1</v>
      </c>
      <c r="T71" s="410"/>
      <c r="U71" s="409">
        <v>0.9</v>
      </c>
      <c r="V71" s="410"/>
      <c r="W71" s="409">
        <v>0.9</v>
      </c>
      <c r="X71" s="410"/>
      <c r="Y71" s="409">
        <v>0.8</v>
      </c>
      <c r="Z71" s="410"/>
      <c r="AA71" s="409">
        <v>0.9</v>
      </c>
      <c r="AB71" s="410"/>
      <c r="AC71" s="409">
        <v>0.7</v>
      </c>
      <c r="AD71" s="410"/>
      <c r="AE71" s="409">
        <v>1</v>
      </c>
      <c r="AF71" s="410"/>
      <c r="AG71" s="409">
        <v>1</v>
      </c>
      <c r="AH71" s="410"/>
      <c r="AI71" s="409">
        <v>0.7</v>
      </c>
      <c r="AJ71" s="410"/>
      <c r="AK71" s="409">
        <v>0.7</v>
      </c>
      <c r="AL71" s="410"/>
      <c r="AM71" s="409">
        <v>0.7</v>
      </c>
      <c r="AN71" s="410"/>
      <c r="AO71" s="409">
        <v>1</v>
      </c>
      <c r="AP71" s="410"/>
      <c r="AQ71" s="409">
        <v>1.1000000000000001</v>
      </c>
      <c r="AR71" s="410"/>
      <c r="AS71" s="409">
        <v>0.8</v>
      </c>
      <c r="AT71" s="410"/>
      <c r="AU71" s="409">
        <v>0.7</v>
      </c>
      <c r="AV71" s="410"/>
      <c r="AW71" s="409">
        <v>0.7</v>
      </c>
      <c r="AX71" s="410"/>
      <c r="AY71" s="409">
        <v>0.7</v>
      </c>
      <c r="AZ71" s="410"/>
      <c r="BA71" s="409">
        <v>1.1000000000000001</v>
      </c>
      <c r="BB71" s="410"/>
      <c r="BC71" s="409">
        <v>1.1000000000000001</v>
      </c>
      <c r="BD71" s="410"/>
      <c r="BE71" s="409">
        <v>0.9</v>
      </c>
      <c r="BF71" s="410"/>
      <c r="BG71" s="409">
        <v>0.8</v>
      </c>
      <c r="BH71" s="410"/>
      <c r="BI71" s="409">
        <v>1</v>
      </c>
      <c r="BJ71" s="410"/>
      <c r="BK71" s="409">
        <v>0.7</v>
      </c>
      <c r="BL71" s="410"/>
      <c r="BM71" s="409">
        <v>0.7</v>
      </c>
      <c r="BN71" s="410"/>
      <c r="BO71" s="409">
        <v>0.7</v>
      </c>
      <c r="BP71" s="410"/>
      <c r="BQ71" s="409">
        <v>1.2</v>
      </c>
      <c r="BR71" s="410"/>
      <c r="BS71" s="409">
        <v>0.7</v>
      </c>
      <c r="BT71" s="410"/>
      <c r="BU71" s="409">
        <v>1</v>
      </c>
      <c r="BV71" s="410"/>
      <c r="BW71" s="409">
        <v>1</v>
      </c>
      <c r="BX71" s="410"/>
      <c r="BY71" s="409">
        <v>0.9</v>
      </c>
      <c r="BZ71" s="410"/>
      <c r="CA71" s="409">
        <v>1.1000000000000001</v>
      </c>
      <c r="CB71" s="410"/>
      <c r="CC71" s="409">
        <v>1.1000000000000001</v>
      </c>
      <c r="CD71" s="410"/>
      <c r="CE71" s="409">
        <v>0.7</v>
      </c>
      <c r="CF71" s="410"/>
      <c r="CG71" s="409">
        <v>1.1000000000000001</v>
      </c>
      <c r="CH71" s="410"/>
      <c r="CI71" s="409">
        <v>0.8</v>
      </c>
      <c r="CJ71" s="410"/>
      <c r="CK71" s="409">
        <v>1.2</v>
      </c>
      <c r="CL71" s="410"/>
      <c r="CM71" s="409">
        <v>0.7</v>
      </c>
      <c r="CN71" s="410"/>
      <c r="CO71" s="409"/>
      <c r="CP71" s="410"/>
    </row>
    <row r="72" spans="1:94" x14ac:dyDescent="0.35">
      <c r="A72" s="413" t="s">
        <v>261</v>
      </c>
      <c r="B72" s="413"/>
      <c r="C72" s="413"/>
      <c r="D72" s="413"/>
      <c r="E72" s="413"/>
      <c r="F72" s="413"/>
      <c r="G72" s="413"/>
      <c r="H72" s="413"/>
      <c r="I72" s="413"/>
      <c r="K72" s="409">
        <v>1.2</v>
      </c>
      <c r="L72" s="410"/>
      <c r="M72" s="409">
        <v>1.2</v>
      </c>
      <c r="N72" s="410"/>
      <c r="O72" s="409">
        <v>0.7</v>
      </c>
      <c r="P72" s="410"/>
      <c r="Q72" s="409">
        <v>1</v>
      </c>
      <c r="R72" s="410"/>
      <c r="S72" s="409">
        <v>1</v>
      </c>
      <c r="T72" s="410"/>
      <c r="U72" s="409">
        <v>0.9</v>
      </c>
      <c r="V72" s="410"/>
      <c r="W72" s="409">
        <v>0.9</v>
      </c>
      <c r="X72" s="410"/>
      <c r="Y72" s="409">
        <v>0.8</v>
      </c>
      <c r="Z72" s="410"/>
      <c r="AA72" s="409">
        <v>0.9</v>
      </c>
      <c r="AB72" s="410"/>
      <c r="AC72" s="409">
        <v>0.7</v>
      </c>
      <c r="AD72" s="410"/>
      <c r="AE72" s="409">
        <v>1</v>
      </c>
      <c r="AF72" s="410"/>
      <c r="AG72" s="409">
        <v>1</v>
      </c>
      <c r="AH72" s="410"/>
      <c r="AI72" s="409">
        <v>0.7</v>
      </c>
      <c r="AJ72" s="410"/>
      <c r="AK72" s="409">
        <v>0.7</v>
      </c>
      <c r="AL72" s="410"/>
      <c r="AM72" s="409">
        <v>0.7</v>
      </c>
      <c r="AN72" s="410"/>
      <c r="AO72" s="409">
        <v>1</v>
      </c>
      <c r="AP72" s="410"/>
      <c r="AQ72" s="409">
        <v>1.1000000000000001</v>
      </c>
      <c r="AR72" s="410"/>
      <c r="AS72" s="409">
        <v>0.8</v>
      </c>
      <c r="AT72" s="410"/>
      <c r="AU72" s="409">
        <v>0.7</v>
      </c>
      <c r="AV72" s="410"/>
      <c r="AW72" s="409">
        <v>0.7</v>
      </c>
      <c r="AX72" s="410"/>
      <c r="AY72" s="409">
        <v>0.7</v>
      </c>
      <c r="AZ72" s="410"/>
      <c r="BA72" s="409">
        <v>1.1000000000000001</v>
      </c>
      <c r="BB72" s="410"/>
      <c r="BC72" s="409">
        <v>1.1000000000000001</v>
      </c>
      <c r="BD72" s="410"/>
      <c r="BE72" s="409">
        <v>0.9</v>
      </c>
      <c r="BF72" s="410"/>
      <c r="BG72" s="409">
        <v>0.8</v>
      </c>
      <c r="BH72" s="410"/>
      <c r="BI72" s="409">
        <v>1</v>
      </c>
      <c r="BJ72" s="410"/>
      <c r="BK72" s="409">
        <v>0.7</v>
      </c>
      <c r="BL72" s="410"/>
      <c r="BM72" s="409">
        <v>0.7</v>
      </c>
      <c r="BN72" s="410"/>
      <c r="BO72" s="409">
        <v>0.7</v>
      </c>
      <c r="BP72" s="410"/>
      <c r="BQ72" s="409">
        <v>1.2</v>
      </c>
      <c r="BR72" s="410"/>
      <c r="BS72" s="409">
        <v>0.7</v>
      </c>
      <c r="BT72" s="410"/>
      <c r="BU72" s="409">
        <v>1</v>
      </c>
      <c r="BV72" s="410"/>
      <c r="BW72" s="409">
        <v>1</v>
      </c>
      <c r="BX72" s="410"/>
      <c r="BY72" s="409">
        <v>0.9</v>
      </c>
      <c r="BZ72" s="410"/>
      <c r="CA72" s="409">
        <v>1.1000000000000001</v>
      </c>
      <c r="CB72" s="410"/>
      <c r="CC72" s="409">
        <v>1.1000000000000001</v>
      </c>
      <c r="CD72" s="410"/>
      <c r="CE72" s="409">
        <v>0.7</v>
      </c>
      <c r="CF72" s="410"/>
      <c r="CG72" s="409">
        <v>1.1000000000000001</v>
      </c>
      <c r="CH72" s="410"/>
      <c r="CI72" s="409">
        <v>0.8</v>
      </c>
      <c r="CJ72" s="410"/>
      <c r="CK72" s="409">
        <v>1.2</v>
      </c>
      <c r="CL72" s="410"/>
      <c r="CM72" s="409">
        <v>0.7</v>
      </c>
      <c r="CN72" s="410"/>
      <c r="CO72" s="409"/>
      <c r="CP72" s="410"/>
    </row>
    <row r="73" spans="1:94" x14ac:dyDescent="0.35">
      <c r="A73" s="413" t="s">
        <v>263</v>
      </c>
      <c r="B73" s="413"/>
      <c r="C73" s="413"/>
      <c r="D73" s="413"/>
      <c r="E73" s="413"/>
      <c r="F73" s="413"/>
      <c r="G73" s="413"/>
      <c r="H73" s="413"/>
      <c r="I73" s="413"/>
      <c r="K73" s="409">
        <v>1.2</v>
      </c>
      <c r="L73" s="410"/>
      <c r="M73" s="409">
        <v>1.2</v>
      </c>
      <c r="N73" s="410"/>
      <c r="O73" s="409">
        <v>0.7</v>
      </c>
      <c r="P73" s="410"/>
      <c r="Q73" s="409">
        <v>1</v>
      </c>
      <c r="R73" s="410"/>
      <c r="S73" s="409">
        <v>1</v>
      </c>
      <c r="T73" s="410"/>
      <c r="U73" s="409">
        <v>0.9</v>
      </c>
      <c r="V73" s="410"/>
      <c r="W73" s="409">
        <v>0.9</v>
      </c>
      <c r="X73" s="410"/>
      <c r="Y73" s="409">
        <v>0.8</v>
      </c>
      <c r="Z73" s="410"/>
      <c r="AA73" s="409">
        <v>0.9</v>
      </c>
      <c r="AB73" s="410"/>
      <c r="AC73" s="409">
        <v>0.7</v>
      </c>
      <c r="AD73" s="410"/>
      <c r="AE73" s="409">
        <v>1</v>
      </c>
      <c r="AF73" s="410"/>
      <c r="AG73" s="409">
        <v>1</v>
      </c>
      <c r="AH73" s="410"/>
      <c r="AI73" s="409">
        <v>0.7</v>
      </c>
      <c r="AJ73" s="410"/>
      <c r="AK73" s="409">
        <v>0.7</v>
      </c>
      <c r="AL73" s="410"/>
      <c r="AM73" s="409">
        <v>0.7</v>
      </c>
      <c r="AN73" s="410"/>
      <c r="AO73" s="409">
        <v>1</v>
      </c>
      <c r="AP73" s="410"/>
      <c r="AQ73" s="409">
        <v>1.1000000000000001</v>
      </c>
      <c r="AR73" s="410"/>
      <c r="AS73" s="409">
        <v>0.8</v>
      </c>
      <c r="AT73" s="410"/>
      <c r="AU73" s="409">
        <v>0.7</v>
      </c>
      <c r="AV73" s="410"/>
      <c r="AW73" s="409">
        <v>0.7</v>
      </c>
      <c r="AX73" s="410"/>
      <c r="AY73" s="409">
        <v>0.7</v>
      </c>
      <c r="AZ73" s="410"/>
      <c r="BA73" s="409">
        <v>1.2</v>
      </c>
      <c r="BB73" s="410"/>
      <c r="BC73" s="409">
        <v>1.2</v>
      </c>
      <c r="BD73" s="410"/>
      <c r="BE73" s="409">
        <v>0.9</v>
      </c>
      <c r="BF73" s="410"/>
      <c r="BG73" s="409">
        <v>0.8</v>
      </c>
      <c r="BH73" s="410"/>
      <c r="BI73" s="409">
        <v>1</v>
      </c>
      <c r="BJ73" s="410"/>
      <c r="BK73" s="409">
        <v>0.7</v>
      </c>
      <c r="BL73" s="410"/>
      <c r="BM73" s="409">
        <v>0.7</v>
      </c>
      <c r="BN73" s="410"/>
      <c r="BO73" s="409">
        <v>0.7</v>
      </c>
      <c r="BP73" s="410"/>
      <c r="BQ73" s="409">
        <v>1.2</v>
      </c>
      <c r="BR73" s="410"/>
      <c r="BS73" s="409">
        <v>0.7</v>
      </c>
      <c r="BT73" s="410"/>
      <c r="BU73" s="409">
        <v>1</v>
      </c>
      <c r="BV73" s="410"/>
      <c r="BW73" s="409">
        <v>1</v>
      </c>
      <c r="BX73" s="410"/>
      <c r="BY73" s="409">
        <v>0.9</v>
      </c>
      <c r="BZ73" s="410"/>
      <c r="CA73" s="409">
        <v>1.1000000000000001</v>
      </c>
      <c r="CB73" s="410"/>
      <c r="CC73" s="409">
        <v>1.1000000000000001</v>
      </c>
      <c r="CD73" s="410"/>
      <c r="CE73" s="409">
        <v>0.7</v>
      </c>
      <c r="CF73" s="410"/>
      <c r="CG73" s="409">
        <v>1.1000000000000001</v>
      </c>
      <c r="CH73" s="410"/>
      <c r="CI73" s="409">
        <v>0.8</v>
      </c>
      <c r="CJ73" s="410"/>
      <c r="CK73" s="409">
        <v>1.2</v>
      </c>
      <c r="CL73" s="410"/>
      <c r="CM73" s="409">
        <v>0.7</v>
      </c>
      <c r="CN73" s="410"/>
      <c r="CO73" s="409"/>
      <c r="CP73" s="410"/>
    </row>
    <row r="74" spans="1:94" ht="8.5" customHeight="1" x14ac:dyDescent="0.35"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</row>
    <row r="75" spans="1:94" x14ac:dyDescent="0.35">
      <c r="A75" s="543" t="s">
        <v>83</v>
      </c>
      <c r="B75" s="543"/>
      <c r="C75" s="543"/>
      <c r="D75" s="543"/>
      <c r="E75" s="543"/>
      <c r="F75" s="543"/>
      <c r="G75" s="543"/>
      <c r="H75" s="543"/>
      <c r="I75" s="543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8"/>
      <c r="BD75" s="148"/>
      <c r="BE75" s="148"/>
      <c r="BF75" s="148"/>
      <c r="BG75" s="148"/>
      <c r="BH75" s="148"/>
      <c r="BI75" s="147"/>
      <c r="BJ75" s="147"/>
      <c r="BK75" s="148"/>
      <c r="BL75" s="148"/>
      <c r="BM75" s="148"/>
      <c r="BN75" s="148"/>
      <c r="BO75" s="148"/>
      <c r="BP75" s="148"/>
      <c r="BQ75" s="149"/>
      <c r="BR75" s="149"/>
      <c r="BS75" s="149"/>
      <c r="BT75" s="149"/>
      <c r="BU75" s="149"/>
      <c r="BV75" s="149"/>
      <c r="BW75" s="149"/>
      <c r="BX75" s="149"/>
      <c r="BY75" s="149"/>
      <c r="BZ75" s="149"/>
      <c r="CA75" s="149"/>
      <c r="CB75" s="149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</row>
    <row r="76" spans="1:94" x14ac:dyDescent="0.35">
      <c r="A76" s="413" t="s">
        <v>87</v>
      </c>
      <c r="B76" s="413"/>
      <c r="C76" s="413"/>
      <c r="D76" s="413"/>
      <c r="E76" s="413"/>
      <c r="F76" s="413"/>
      <c r="G76" s="413"/>
      <c r="H76" s="413"/>
      <c r="I76" s="413"/>
      <c r="K76" s="409">
        <v>1.1000000000000001</v>
      </c>
      <c r="L76" s="410"/>
      <c r="M76" s="409">
        <v>1</v>
      </c>
      <c r="N76" s="410"/>
      <c r="O76" s="409">
        <v>1.2</v>
      </c>
      <c r="P76" s="410"/>
      <c r="Q76" s="409">
        <v>1.1000000000000001</v>
      </c>
      <c r="R76" s="410"/>
      <c r="S76" s="409">
        <v>1.1000000000000001</v>
      </c>
      <c r="T76" s="410"/>
      <c r="U76" s="409">
        <v>1.2</v>
      </c>
      <c r="V76" s="410"/>
      <c r="W76" s="409">
        <v>1.1000000000000001</v>
      </c>
      <c r="X76" s="410"/>
      <c r="Y76" s="409">
        <v>1.1000000000000001</v>
      </c>
      <c r="Z76" s="410"/>
      <c r="AA76" s="409">
        <v>1.2</v>
      </c>
      <c r="AB76" s="410"/>
      <c r="AC76" s="409">
        <v>1.3</v>
      </c>
      <c r="AD76" s="410"/>
      <c r="AE76" s="409">
        <v>1.2</v>
      </c>
      <c r="AF76" s="410"/>
      <c r="AG76" s="409">
        <v>1.2</v>
      </c>
      <c r="AH76" s="410"/>
      <c r="AI76" s="409">
        <v>1.1000000000000001</v>
      </c>
      <c r="AJ76" s="410"/>
      <c r="AK76" s="409">
        <v>1</v>
      </c>
      <c r="AL76" s="410"/>
      <c r="AM76" s="409">
        <v>1.2</v>
      </c>
      <c r="AN76" s="410"/>
      <c r="AO76" s="409">
        <v>1.2</v>
      </c>
      <c r="AP76" s="410"/>
      <c r="AQ76" s="409">
        <v>0.7</v>
      </c>
      <c r="AR76" s="410"/>
      <c r="AS76" s="409">
        <v>1.2</v>
      </c>
      <c r="AT76" s="410"/>
      <c r="AU76" s="409">
        <v>1.1000000000000001</v>
      </c>
      <c r="AV76" s="410"/>
      <c r="AW76" s="409">
        <v>1</v>
      </c>
      <c r="AX76" s="410"/>
      <c r="AY76" s="409">
        <v>1</v>
      </c>
      <c r="AZ76" s="410"/>
      <c r="BA76" s="409">
        <v>0.9</v>
      </c>
      <c r="BB76" s="410"/>
      <c r="BC76" s="409">
        <v>1.1000000000000001</v>
      </c>
      <c r="BD76" s="410"/>
      <c r="BE76" s="409">
        <v>1.1000000000000001</v>
      </c>
      <c r="BF76" s="410"/>
      <c r="BG76" s="409">
        <v>1.1000000000000001</v>
      </c>
      <c r="BH76" s="410"/>
      <c r="BI76" s="409">
        <v>0.9</v>
      </c>
      <c r="BJ76" s="410"/>
      <c r="BK76" s="409">
        <v>1.3</v>
      </c>
      <c r="BL76" s="410"/>
      <c r="BM76" s="409">
        <v>0.9</v>
      </c>
      <c r="BN76" s="410"/>
      <c r="BO76" s="409">
        <v>1.1000000000000001</v>
      </c>
      <c r="BP76" s="410"/>
      <c r="BQ76" s="409">
        <v>1.1000000000000001</v>
      </c>
      <c r="BR76" s="410"/>
      <c r="BS76" s="409">
        <v>1</v>
      </c>
      <c r="BT76" s="410"/>
      <c r="BU76" s="409">
        <v>0.9</v>
      </c>
      <c r="BV76" s="410"/>
      <c r="BW76" s="409">
        <v>0.8</v>
      </c>
      <c r="BX76" s="410"/>
      <c r="BY76" s="409">
        <v>1.1000000000000001</v>
      </c>
      <c r="BZ76" s="410"/>
      <c r="CA76" s="409">
        <v>0.9</v>
      </c>
      <c r="CB76" s="410"/>
      <c r="CC76" s="409">
        <v>1.1000000000000001</v>
      </c>
      <c r="CD76" s="410"/>
      <c r="CE76" s="409">
        <v>1.2</v>
      </c>
      <c r="CF76" s="410"/>
      <c r="CG76" s="409">
        <v>1.2</v>
      </c>
      <c r="CH76" s="410"/>
      <c r="CI76" s="409">
        <v>1.3</v>
      </c>
      <c r="CJ76" s="410"/>
      <c r="CK76" s="409">
        <v>1</v>
      </c>
      <c r="CL76" s="410"/>
      <c r="CM76" s="409">
        <v>0.9</v>
      </c>
      <c r="CN76" s="410"/>
      <c r="CO76" s="409"/>
      <c r="CP76" s="410"/>
    </row>
    <row r="77" spans="1:94" x14ac:dyDescent="0.35">
      <c r="A77" s="413" t="s">
        <v>369</v>
      </c>
      <c r="B77" s="413"/>
      <c r="C77" s="413"/>
      <c r="D77" s="413"/>
      <c r="E77" s="413"/>
      <c r="F77" s="413"/>
      <c r="G77" s="413"/>
      <c r="H77" s="413"/>
      <c r="I77" s="413"/>
      <c r="K77" s="409">
        <v>1.1000000000000001</v>
      </c>
      <c r="L77" s="410"/>
      <c r="M77" s="409">
        <v>1</v>
      </c>
      <c r="N77" s="410"/>
      <c r="O77" s="409">
        <v>1.2</v>
      </c>
      <c r="P77" s="410"/>
      <c r="Q77" s="409">
        <v>1.1000000000000001</v>
      </c>
      <c r="R77" s="410"/>
      <c r="S77" s="409">
        <v>1.1000000000000001</v>
      </c>
      <c r="T77" s="410"/>
      <c r="U77" s="409">
        <v>1.2</v>
      </c>
      <c r="V77" s="410"/>
      <c r="W77" s="409">
        <v>1.1000000000000001</v>
      </c>
      <c r="X77" s="410"/>
      <c r="Y77" s="409">
        <v>1.1000000000000001</v>
      </c>
      <c r="Z77" s="410"/>
      <c r="AA77" s="409">
        <v>1.2</v>
      </c>
      <c r="AB77" s="410"/>
      <c r="AC77" s="409">
        <v>1.2</v>
      </c>
      <c r="AD77" s="410"/>
      <c r="AE77" s="409">
        <v>1.2</v>
      </c>
      <c r="AF77" s="410"/>
      <c r="AG77" s="409">
        <v>1.2</v>
      </c>
      <c r="AH77" s="410"/>
      <c r="AI77" s="409">
        <v>1.2</v>
      </c>
      <c r="AJ77" s="410"/>
      <c r="AK77" s="409">
        <v>1</v>
      </c>
      <c r="AL77" s="410"/>
      <c r="AM77" s="409">
        <v>1.2</v>
      </c>
      <c r="AN77" s="410"/>
      <c r="AO77" s="409">
        <v>1.2</v>
      </c>
      <c r="AP77" s="410"/>
      <c r="AQ77" s="409">
        <v>1</v>
      </c>
      <c r="AR77" s="410"/>
      <c r="AS77" s="409">
        <v>1.2</v>
      </c>
      <c r="AT77" s="410"/>
      <c r="AU77" s="409">
        <v>1.1000000000000001</v>
      </c>
      <c r="AV77" s="410"/>
      <c r="AW77" s="409">
        <v>1.1000000000000001</v>
      </c>
      <c r="AX77" s="410"/>
      <c r="AY77" s="409">
        <v>1.2</v>
      </c>
      <c r="AZ77" s="410"/>
      <c r="BA77" s="409">
        <v>0.9</v>
      </c>
      <c r="BB77" s="410"/>
      <c r="BC77" s="409">
        <v>1.1000000000000001</v>
      </c>
      <c r="BD77" s="410"/>
      <c r="BE77" s="409">
        <v>1.1000000000000001</v>
      </c>
      <c r="BF77" s="410"/>
      <c r="BG77" s="409">
        <v>1.1000000000000001</v>
      </c>
      <c r="BH77" s="410"/>
      <c r="BI77" s="409">
        <v>1</v>
      </c>
      <c r="BJ77" s="410"/>
      <c r="BK77" s="409">
        <v>1.3</v>
      </c>
      <c r="BL77" s="410"/>
      <c r="BM77" s="409">
        <v>0.9</v>
      </c>
      <c r="BN77" s="410"/>
      <c r="BO77" s="409">
        <v>1.1000000000000001</v>
      </c>
      <c r="BP77" s="410"/>
      <c r="BQ77" s="409">
        <v>1</v>
      </c>
      <c r="BR77" s="410"/>
      <c r="BS77" s="409">
        <v>1.2</v>
      </c>
      <c r="BT77" s="410"/>
      <c r="BU77" s="409">
        <v>1.2</v>
      </c>
      <c r="BV77" s="410"/>
      <c r="BW77" s="409">
        <v>0.8</v>
      </c>
      <c r="BX77" s="410"/>
      <c r="BY77" s="409">
        <v>1.2</v>
      </c>
      <c r="BZ77" s="410"/>
      <c r="CA77" s="409">
        <v>1.2</v>
      </c>
      <c r="CB77" s="410"/>
      <c r="CC77" s="409">
        <v>1.1000000000000001</v>
      </c>
      <c r="CD77" s="410"/>
      <c r="CE77" s="409">
        <v>1.2</v>
      </c>
      <c r="CF77" s="410"/>
      <c r="CG77" s="409">
        <v>1.2</v>
      </c>
      <c r="CH77" s="410"/>
      <c r="CI77" s="409">
        <v>1</v>
      </c>
      <c r="CJ77" s="410"/>
      <c r="CK77" s="409">
        <v>1</v>
      </c>
      <c r="CL77" s="410"/>
      <c r="CM77" s="409">
        <v>1.2</v>
      </c>
      <c r="CN77" s="410"/>
      <c r="CO77" s="409"/>
      <c r="CP77" s="410"/>
    </row>
    <row r="78" spans="1:94" x14ac:dyDescent="0.35">
      <c r="A78" s="413" t="s">
        <v>88</v>
      </c>
      <c r="B78" s="413"/>
      <c r="C78" s="413"/>
      <c r="D78" s="413"/>
      <c r="E78" s="413"/>
      <c r="F78" s="413"/>
      <c r="G78" s="413"/>
      <c r="H78" s="413"/>
      <c r="I78" s="413"/>
      <c r="K78" s="409">
        <v>1.1000000000000001</v>
      </c>
      <c r="L78" s="410"/>
      <c r="M78" s="409">
        <v>1</v>
      </c>
      <c r="N78" s="410"/>
      <c r="O78" s="409">
        <v>1.2</v>
      </c>
      <c r="P78" s="410"/>
      <c r="Q78" s="409">
        <v>1.2</v>
      </c>
      <c r="R78" s="410"/>
      <c r="S78" s="409">
        <v>1.2</v>
      </c>
      <c r="T78" s="410"/>
      <c r="U78" s="409">
        <v>1.3</v>
      </c>
      <c r="V78" s="410"/>
      <c r="W78" s="409">
        <v>1.2</v>
      </c>
      <c r="X78" s="410"/>
      <c r="Y78" s="409">
        <v>1.2</v>
      </c>
      <c r="Z78" s="410"/>
      <c r="AA78" s="409">
        <v>1.3</v>
      </c>
      <c r="AB78" s="410"/>
      <c r="AC78" s="409">
        <v>1.1000000000000001</v>
      </c>
      <c r="AD78" s="410"/>
      <c r="AE78" s="409">
        <v>1.2</v>
      </c>
      <c r="AF78" s="410"/>
      <c r="AG78" s="409">
        <v>1</v>
      </c>
      <c r="AH78" s="410"/>
      <c r="AI78" s="409">
        <v>1.2</v>
      </c>
      <c r="AJ78" s="410"/>
      <c r="AK78" s="409">
        <v>1</v>
      </c>
      <c r="AL78" s="410"/>
      <c r="AM78" s="409">
        <v>1.2</v>
      </c>
      <c r="AN78" s="410"/>
      <c r="AO78" s="409">
        <v>1.2</v>
      </c>
      <c r="AP78" s="410"/>
      <c r="AQ78" s="409">
        <v>0.7</v>
      </c>
      <c r="AR78" s="410"/>
      <c r="AS78" s="409">
        <v>1.2</v>
      </c>
      <c r="AT78" s="410"/>
      <c r="AU78" s="409">
        <v>1.1000000000000001</v>
      </c>
      <c r="AV78" s="410"/>
      <c r="AW78" s="409">
        <v>1.1000000000000001</v>
      </c>
      <c r="AX78" s="410"/>
      <c r="AY78" s="409">
        <v>1.2</v>
      </c>
      <c r="AZ78" s="410"/>
      <c r="BA78" s="409">
        <v>1.2</v>
      </c>
      <c r="BB78" s="410"/>
      <c r="BC78" s="409">
        <v>1.3</v>
      </c>
      <c r="BD78" s="410"/>
      <c r="BE78" s="409">
        <v>1.2</v>
      </c>
      <c r="BF78" s="410"/>
      <c r="BG78" s="409">
        <v>1.2</v>
      </c>
      <c r="BH78" s="410"/>
      <c r="BI78" s="409">
        <v>1.2</v>
      </c>
      <c r="BJ78" s="410"/>
      <c r="BK78" s="409">
        <v>1.3</v>
      </c>
      <c r="BL78" s="410"/>
      <c r="BM78" s="409">
        <v>1.1000000000000001</v>
      </c>
      <c r="BN78" s="410"/>
      <c r="BO78" s="409">
        <v>1.2</v>
      </c>
      <c r="BP78" s="410"/>
      <c r="BQ78" s="409">
        <v>1</v>
      </c>
      <c r="BR78" s="410"/>
      <c r="BS78" s="409">
        <v>0.8</v>
      </c>
      <c r="BT78" s="410"/>
      <c r="BU78" s="409">
        <v>1.2</v>
      </c>
      <c r="BV78" s="410"/>
      <c r="BW78" s="409">
        <v>0.8</v>
      </c>
      <c r="BX78" s="410"/>
      <c r="BY78" s="409">
        <v>1.1000000000000001</v>
      </c>
      <c r="BZ78" s="410"/>
      <c r="CA78" s="409">
        <v>0.9</v>
      </c>
      <c r="CB78" s="410"/>
      <c r="CC78" s="409">
        <v>0.9</v>
      </c>
      <c r="CD78" s="410"/>
      <c r="CE78" s="409">
        <v>1.2</v>
      </c>
      <c r="CF78" s="410"/>
      <c r="CG78" s="409">
        <v>0.9</v>
      </c>
      <c r="CH78" s="410"/>
      <c r="CI78" s="409">
        <v>1.3</v>
      </c>
      <c r="CJ78" s="410"/>
      <c r="CK78" s="409">
        <v>1</v>
      </c>
      <c r="CL78" s="410"/>
      <c r="CM78" s="409">
        <v>1.3</v>
      </c>
      <c r="CN78" s="410"/>
      <c r="CO78" s="409"/>
      <c r="CP78" s="410"/>
    </row>
    <row r="79" spans="1:94" x14ac:dyDescent="0.35">
      <c r="A79" s="413" t="s">
        <v>86</v>
      </c>
      <c r="B79" s="413"/>
      <c r="C79" s="413"/>
      <c r="D79" s="413"/>
      <c r="E79" s="413"/>
      <c r="F79" s="413"/>
      <c r="G79" s="413"/>
      <c r="H79" s="413"/>
      <c r="I79" s="413"/>
      <c r="K79" s="409">
        <v>1.1000000000000001</v>
      </c>
      <c r="L79" s="410"/>
      <c r="M79" s="409">
        <v>1.2</v>
      </c>
      <c r="N79" s="410"/>
      <c r="O79" s="409">
        <v>1.3</v>
      </c>
      <c r="P79" s="410"/>
      <c r="Q79" s="409">
        <v>1.1000000000000001</v>
      </c>
      <c r="R79" s="410"/>
      <c r="S79" s="409">
        <v>1.1000000000000001</v>
      </c>
      <c r="T79" s="410"/>
      <c r="U79" s="409">
        <v>0.7</v>
      </c>
      <c r="V79" s="410"/>
      <c r="W79" s="409">
        <v>0.7</v>
      </c>
      <c r="X79" s="410"/>
      <c r="Y79" s="409">
        <v>1.1000000000000001</v>
      </c>
      <c r="Z79" s="410"/>
      <c r="AA79" s="409">
        <v>0.7</v>
      </c>
      <c r="AB79" s="410"/>
      <c r="AC79" s="409">
        <v>1.1000000000000001</v>
      </c>
      <c r="AD79" s="410"/>
      <c r="AE79" s="409">
        <v>0.8</v>
      </c>
      <c r="AF79" s="410"/>
      <c r="AG79" s="409">
        <v>1</v>
      </c>
      <c r="AH79" s="410"/>
      <c r="AI79" s="409">
        <v>1.2</v>
      </c>
      <c r="AJ79" s="410"/>
      <c r="AK79" s="409">
        <v>0.7</v>
      </c>
      <c r="AL79" s="410"/>
      <c r="AM79" s="409">
        <v>1.2</v>
      </c>
      <c r="AN79" s="410"/>
      <c r="AO79" s="409">
        <v>1.2</v>
      </c>
      <c r="AP79" s="410"/>
      <c r="AQ79" s="409">
        <v>0.7</v>
      </c>
      <c r="AR79" s="410"/>
      <c r="AS79" s="409">
        <v>1.2</v>
      </c>
      <c r="AT79" s="410"/>
      <c r="AU79" s="409">
        <v>1.1000000000000001</v>
      </c>
      <c r="AV79" s="410"/>
      <c r="AW79" s="409">
        <v>1.1000000000000001</v>
      </c>
      <c r="AX79" s="410"/>
      <c r="AY79" s="409">
        <v>1.2</v>
      </c>
      <c r="AZ79" s="410"/>
      <c r="BA79" s="409">
        <v>1</v>
      </c>
      <c r="BB79" s="410"/>
      <c r="BC79" s="409">
        <v>1.1000000000000001</v>
      </c>
      <c r="BD79" s="410"/>
      <c r="BE79" s="409">
        <v>1.1000000000000001</v>
      </c>
      <c r="BF79" s="410"/>
      <c r="BG79" s="409">
        <v>1.1000000000000001</v>
      </c>
      <c r="BH79" s="410"/>
      <c r="BI79" s="409">
        <v>1.2</v>
      </c>
      <c r="BJ79" s="410"/>
      <c r="BK79" s="409">
        <v>1.1000000000000001</v>
      </c>
      <c r="BL79" s="410"/>
      <c r="BM79" s="409">
        <v>0.9</v>
      </c>
      <c r="BN79" s="410"/>
      <c r="BO79" s="409">
        <v>1.1000000000000001</v>
      </c>
      <c r="BP79" s="410"/>
      <c r="BQ79" s="409">
        <v>1.2</v>
      </c>
      <c r="BR79" s="410"/>
      <c r="BS79" s="409">
        <v>1</v>
      </c>
      <c r="BT79" s="410"/>
      <c r="BU79" s="409">
        <v>1.2</v>
      </c>
      <c r="BV79" s="410"/>
      <c r="BW79" s="409">
        <v>0.8</v>
      </c>
      <c r="BX79" s="410"/>
      <c r="BY79" s="409">
        <v>1.1000000000000001</v>
      </c>
      <c r="BZ79" s="410"/>
      <c r="CA79" s="409">
        <v>1</v>
      </c>
      <c r="CB79" s="410"/>
      <c r="CC79" s="409">
        <v>0.9</v>
      </c>
      <c r="CD79" s="410"/>
      <c r="CE79" s="409">
        <v>1</v>
      </c>
      <c r="CF79" s="410"/>
      <c r="CG79" s="409">
        <v>0.9</v>
      </c>
      <c r="CH79" s="410"/>
      <c r="CI79" s="409">
        <v>0.7</v>
      </c>
      <c r="CJ79" s="410"/>
      <c r="CK79" s="409">
        <v>1.1000000000000001</v>
      </c>
      <c r="CL79" s="410"/>
      <c r="CM79" s="409">
        <v>1.2</v>
      </c>
      <c r="CN79" s="410"/>
      <c r="CO79" s="409"/>
      <c r="CP79" s="410"/>
    </row>
    <row r="80" spans="1:94" x14ac:dyDescent="0.35">
      <c r="A80" s="413" t="s">
        <v>84</v>
      </c>
      <c r="B80" s="413"/>
      <c r="C80" s="413"/>
      <c r="D80" s="413"/>
      <c r="E80" s="413"/>
      <c r="F80" s="413"/>
      <c r="G80" s="413"/>
      <c r="H80" s="413"/>
      <c r="I80" s="413"/>
      <c r="K80" s="409">
        <v>0.9</v>
      </c>
      <c r="L80" s="410"/>
      <c r="M80" s="409">
        <v>1</v>
      </c>
      <c r="N80" s="410"/>
      <c r="O80" s="409">
        <v>1.2</v>
      </c>
      <c r="P80" s="410"/>
      <c r="Q80" s="409">
        <v>1.1000000000000001</v>
      </c>
      <c r="R80" s="410"/>
      <c r="S80" s="409">
        <v>1.1000000000000001</v>
      </c>
      <c r="T80" s="410"/>
      <c r="U80" s="409">
        <v>1.2</v>
      </c>
      <c r="V80" s="410"/>
      <c r="W80" s="409">
        <v>1.1000000000000001</v>
      </c>
      <c r="X80" s="410"/>
      <c r="Y80" s="409">
        <v>1.1000000000000001</v>
      </c>
      <c r="Z80" s="410"/>
      <c r="AA80" s="409">
        <v>1.2</v>
      </c>
      <c r="AB80" s="410"/>
      <c r="AC80" s="409">
        <v>1.1000000000000001</v>
      </c>
      <c r="AD80" s="410"/>
      <c r="AE80" s="409">
        <v>1.2</v>
      </c>
      <c r="AF80" s="410"/>
      <c r="AG80" s="409">
        <v>1</v>
      </c>
      <c r="AH80" s="410"/>
      <c r="AI80" s="409">
        <v>1.3</v>
      </c>
      <c r="AJ80" s="410"/>
      <c r="AK80" s="409">
        <v>1</v>
      </c>
      <c r="AL80" s="410"/>
      <c r="AM80" s="409">
        <v>1.2</v>
      </c>
      <c r="AN80" s="410"/>
      <c r="AO80" s="409">
        <v>1.2</v>
      </c>
      <c r="AP80" s="410"/>
      <c r="AQ80" s="409">
        <v>0.7</v>
      </c>
      <c r="AR80" s="410"/>
      <c r="AS80" s="409">
        <v>1.2</v>
      </c>
      <c r="AT80" s="410"/>
      <c r="AU80" s="409">
        <v>1.1000000000000001</v>
      </c>
      <c r="AV80" s="410"/>
      <c r="AW80" s="409">
        <v>1.1000000000000001</v>
      </c>
      <c r="AX80" s="410"/>
      <c r="AY80" s="409">
        <v>1.2</v>
      </c>
      <c r="AZ80" s="410"/>
      <c r="BA80" s="409">
        <v>0.9</v>
      </c>
      <c r="BB80" s="410"/>
      <c r="BC80" s="409">
        <v>1.1000000000000001</v>
      </c>
      <c r="BD80" s="410"/>
      <c r="BE80" s="409">
        <v>1.1000000000000001</v>
      </c>
      <c r="BF80" s="410"/>
      <c r="BG80" s="409">
        <v>1.1000000000000001</v>
      </c>
      <c r="BH80" s="410"/>
      <c r="BI80" s="409">
        <v>1.2</v>
      </c>
      <c r="BJ80" s="410"/>
      <c r="BK80" s="409">
        <v>1.3</v>
      </c>
      <c r="BL80" s="410"/>
      <c r="BM80" s="409">
        <v>1.1000000000000001</v>
      </c>
      <c r="BN80" s="410"/>
      <c r="BO80" s="409">
        <v>1.1000000000000001</v>
      </c>
      <c r="BP80" s="410"/>
      <c r="BQ80" s="409">
        <v>1.2</v>
      </c>
      <c r="BR80" s="410"/>
      <c r="BS80" s="409">
        <v>1</v>
      </c>
      <c r="BT80" s="410"/>
      <c r="BU80" s="409">
        <v>1.2</v>
      </c>
      <c r="BV80" s="410"/>
      <c r="BW80" s="409">
        <v>0.8</v>
      </c>
      <c r="BX80" s="410"/>
      <c r="BY80" s="409">
        <v>1.1000000000000001</v>
      </c>
      <c r="BZ80" s="410"/>
      <c r="CA80" s="409">
        <v>1.2</v>
      </c>
      <c r="CB80" s="410"/>
      <c r="CC80" s="409">
        <v>0.9</v>
      </c>
      <c r="CD80" s="410"/>
      <c r="CE80" s="409">
        <v>1.2</v>
      </c>
      <c r="CF80" s="410"/>
      <c r="CG80" s="409">
        <v>0.9</v>
      </c>
      <c r="CH80" s="410"/>
      <c r="CI80" s="409">
        <v>1.3</v>
      </c>
      <c r="CJ80" s="410"/>
      <c r="CK80" s="409">
        <v>1</v>
      </c>
      <c r="CL80" s="410"/>
      <c r="CM80" s="409">
        <v>1.2</v>
      </c>
      <c r="CN80" s="410"/>
      <c r="CO80" s="409"/>
      <c r="CP80" s="410"/>
    </row>
    <row r="81" spans="1:94" x14ac:dyDescent="0.35">
      <c r="A81" s="413" t="s">
        <v>85</v>
      </c>
      <c r="B81" s="413"/>
      <c r="C81" s="413"/>
      <c r="D81" s="413"/>
      <c r="E81" s="413"/>
      <c r="F81" s="413"/>
      <c r="G81" s="413"/>
      <c r="H81" s="413"/>
      <c r="I81" s="413"/>
      <c r="K81" s="409">
        <v>0.8</v>
      </c>
      <c r="L81" s="410"/>
      <c r="M81" s="409">
        <v>0.8</v>
      </c>
      <c r="N81" s="410"/>
      <c r="O81" s="409">
        <v>0.8</v>
      </c>
      <c r="P81" s="410"/>
      <c r="Q81" s="409">
        <v>1.1000000000000001</v>
      </c>
      <c r="R81" s="410"/>
      <c r="S81" s="409">
        <v>1.1000000000000001</v>
      </c>
      <c r="T81" s="410"/>
      <c r="U81" s="409">
        <v>1.3</v>
      </c>
      <c r="V81" s="410"/>
      <c r="W81" s="409">
        <v>1.2</v>
      </c>
      <c r="X81" s="410"/>
      <c r="Y81" s="409">
        <v>1.1000000000000001</v>
      </c>
      <c r="Z81" s="410"/>
      <c r="AA81" s="409">
        <v>1.3</v>
      </c>
      <c r="AB81" s="410"/>
      <c r="AC81" s="409">
        <v>1.1000000000000001</v>
      </c>
      <c r="AD81" s="410"/>
      <c r="AE81" s="409">
        <v>1.2</v>
      </c>
      <c r="AF81" s="410"/>
      <c r="AG81" s="409">
        <v>1</v>
      </c>
      <c r="AH81" s="410"/>
      <c r="AI81" s="409">
        <v>1.2</v>
      </c>
      <c r="AJ81" s="410"/>
      <c r="AK81" s="409">
        <v>1</v>
      </c>
      <c r="AL81" s="410"/>
      <c r="AM81" s="409">
        <v>0.9</v>
      </c>
      <c r="AN81" s="410"/>
      <c r="AO81" s="409">
        <v>1.2</v>
      </c>
      <c r="AP81" s="410"/>
      <c r="AQ81" s="409">
        <v>0.7</v>
      </c>
      <c r="AR81" s="410"/>
      <c r="AS81" s="409">
        <v>1.2</v>
      </c>
      <c r="AT81" s="410"/>
      <c r="AU81" s="409">
        <v>1.1000000000000001</v>
      </c>
      <c r="AV81" s="410"/>
      <c r="AW81" s="409">
        <v>1.1000000000000001</v>
      </c>
      <c r="AX81" s="410"/>
      <c r="AY81" s="409">
        <v>1.2</v>
      </c>
      <c r="AZ81" s="410"/>
      <c r="BA81" s="409">
        <v>0.9</v>
      </c>
      <c r="BB81" s="410"/>
      <c r="BC81" s="409">
        <v>1.1000000000000001</v>
      </c>
      <c r="BD81" s="410"/>
      <c r="BE81" s="409">
        <v>1.1000000000000001</v>
      </c>
      <c r="BF81" s="410"/>
      <c r="BG81" s="409">
        <v>1.1000000000000001</v>
      </c>
      <c r="BH81" s="410"/>
      <c r="BI81" s="409">
        <v>1.2</v>
      </c>
      <c r="BJ81" s="410"/>
      <c r="BK81" s="409">
        <v>1</v>
      </c>
      <c r="BL81" s="410"/>
      <c r="BM81" s="409">
        <v>0.9</v>
      </c>
      <c r="BN81" s="410"/>
      <c r="BO81" s="409">
        <v>1</v>
      </c>
      <c r="BP81" s="410"/>
      <c r="BQ81" s="409">
        <v>1</v>
      </c>
      <c r="BR81" s="410"/>
      <c r="BS81" s="409">
        <v>1</v>
      </c>
      <c r="BT81" s="410"/>
      <c r="BU81" s="409">
        <v>0.8</v>
      </c>
      <c r="BV81" s="410"/>
      <c r="BW81" s="409">
        <v>0.8</v>
      </c>
      <c r="BX81" s="410"/>
      <c r="BY81" s="409">
        <v>1.1000000000000001</v>
      </c>
      <c r="BZ81" s="410"/>
      <c r="CA81" s="409">
        <v>1.2</v>
      </c>
      <c r="CB81" s="410"/>
      <c r="CC81" s="409">
        <v>0.9</v>
      </c>
      <c r="CD81" s="410"/>
      <c r="CE81" s="409">
        <v>0.8</v>
      </c>
      <c r="CF81" s="410"/>
      <c r="CG81" s="409">
        <v>0.9</v>
      </c>
      <c r="CH81" s="410"/>
      <c r="CI81" s="409">
        <v>1.3</v>
      </c>
      <c r="CJ81" s="410"/>
      <c r="CK81" s="409">
        <v>1.2</v>
      </c>
      <c r="CL81" s="410"/>
      <c r="CM81" s="409">
        <v>1.2</v>
      </c>
      <c r="CN81" s="410"/>
      <c r="CO81" s="409"/>
      <c r="CP81" s="410"/>
    </row>
    <row r="82" spans="1:94" ht="8.5" customHeight="1" x14ac:dyDescent="0.35"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</row>
    <row r="83" spans="1:94" x14ac:dyDescent="0.35">
      <c r="A83" s="543" t="s">
        <v>89</v>
      </c>
      <c r="B83" s="543"/>
      <c r="C83" s="543"/>
      <c r="D83" s="543"/>
      <c r="E83" s="543"/>
      <c r="F83" s="543"/>
      <c r="G83" s="543"/>
      <c r="H83" s="543"/>
      <c r="I83" s="543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  <c r="AA83" s="147"/>
      <c r="AB83" s="147"/>
      <c r="AC83" s="147"/>
      <c r="AD83" s="147"/>
      <c r="AE83" s="147"/>
      <c r="AF83" s="147"/>
      <c r="AG83" s="147"/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8"/>
      <c r="BD83" s="148"/>
      <c r="BE83" s="148"/>
      <c r="BF83" s="148"/>
      <c r="BG83" s="148"/>
      <c r="BH83" s="148"/>
      <c r="BI83" s="147"/>
      <c r="BJ83" s="147"/>
      <c r="BK83" s="148"/>
      <c r="BL83" s="148"/>
      <c r="BM83" s="148"/>
      <c r="BN83" s="148"/>
      <c r="BO83" s="148"/>
      <c r="BP83" s="148"/>
      <c r="BQ83" s="149"/>
      <c r="BR83" s="149"/>
      <c r="BS83" s="149"/>
      <c r="BT83" s="149"/>
      <c r="BU83" s="149"/>
      <c r="BV83" s="149"/>
      <c r="BW83" s="149"/>
      <c r="BX83" s="149"/>
      <c r="BY83" s="149"/>
      <c r="BZ83" s="149"/>
      <c r="CA83" s="149"/>
      <c r="CB83" s="149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</row>
    <row r="84" spans="1:94" x14ac:dyDescent="0.35">
      <c r="A84" s="413" t="s">
        <v>94</v>
      </c>
      <c r="B84" s="413"/>
      <c r="C84" s="413"/>
      <c r="D84" s="413"/>
      <c r="E84" s="413"/>
      <c r="F84" s="413"/>
      <c r="G84" s="413"/>
      <c r="H84" s="413"/>
      <c r="I84" s="413"/>
      <c r="K84" s="409">
        <v>1</v>
      </c>
      <c r="L84" s="410"/>
      <c r="M84" s="409">
        <v>1</v>
      </c>
      <c r="N84" s="410"/>
      <c r="O84" s="409">
        <v>0.7</v>
      </c>
      <c r="P84" s="410"/>
      <c r="Q84" s="409">
        <v>1.1000000000000001</v>
      </c>
      <c r="R84" s="410"/>
      <c r="S84" s="409">
        <v>1</v>
      </c>
      <c r="T84" s="410"/>
      <c r="U84" s="409">
        <v>1.2</v>
      </c>
      <c r="V84" s="410"/>
      <c r="W84" s="409">
        <v>1.2</v>
      </c>
      <c r="X84" s="410"/>
      <c r="Y84" s="409">
        <v>1.2</v>
      </c>
      <c r="Z84" s="410"/>
      <c r="AA84" s="409">
        <v>1.2</v>
      </c>
      <c r="AB84" s="410"/>
      <c r="AC84" s="409">
        <v>1.2</v>
      </c>
      <c r="AD84" s="410"/>
      <c r="AE84" s="409">
        <v>0.8</v>
      </c>
      <c r="AF84" s="410"/>
      <c r="AG84" s="409">
        <v>1.2</v>
      </c>
      <c r="AH84" s="410"/>
      <c r="AI84" s="409">
        <v>1.1000000000000001</v>
      </c>
      <c r="AJ84" s="410"/>
      <c r="AK84" s="409">
        <v>1.2</v>
      </c>
      <c r="AL84" s="410"/>
      <c r="AM84" s="409">
        <v>1.1000000000000001</v>
      </c>
      <c r="AN84" s="410"/>
      <c r="AO84" s="409">
        <v>1.2</v>
      </c>
      <c r="AP84" s="410"/>
      <c r="AQ84" s="409">
        <v>1.2</v>
      </c>
      <c r="AR84" s="410"/>
      <c r="AS84" s="409">
        <v>1.1000000000000001</v>
      </c>
      <c r="AT84" s="410"/>
      <c r="AU84" s="409">
        <v>1.1000000000000001</v>
      </c>
      <c r="AV84" s="410"/>
      <c r="AW84" s="409">
        <v>1.1000000000000001</v>
      </c>
      <c r="AX84" s="410"/>
      <c r="AY84" s="409">
        <v>1.1000000000000001</v>
      </c>
      <c r="AZ84" s="410"/>
      <c r="BA84" s="409">
        <v>1</v>
      </c>
      <c r="BB84" s="410"/>
      <c r="BC84" s="409">
        <v>1.2</v>
      </c>
      <c r="BD84" s="410"/>
      <c r="BE84" s="409">
        <v>1.1000000000000001</v>
      </c>
      <c r="BF84" s="410"/>
      <c r="BG84" s="409">
        <v>0.9</v>
      </c>
      <c r="BH84" s="410"/>
      <c r="BI84" s="409">
        <v>1.1000000000000001</v>
      </c>
      <c r="BJ84" s="410"/>
      <c r="BK84" s="409">
        <v>1.2</v>
      </c>
      <c r="BL84" s="410"/>
      <c r="BM84" s="409">
        <v>0.8</v>
      </c>
      <c r="BN84" s="410"/>
      <c r="BO84" s="409">
        <v>0.8</v>
      </c>
      <c r="BP84" s="410"/>
      <c r="BQ84" s="409">
        <v>1.2</v>
      </c>
      <c r="BR84" s="410"/>
      <c r="BS84" s="409">
        <v>1</v>
      </c>
      <c r="BT84" s="410"/>
      <c r="BU84" s="409">
        <v>1</v>
      </c>
      <c r="BV84" s="410"/>
      <c r="BW84" s="409">
        <v>0.9</v>
      </c>
      <c r="BX84" s="410"/>
      <c r="BY84" s="409">
        <v>0.8</v>
      </c>
      <c r="BZ84" s="410"/>
      <c r="CA84" s="409">
        <v>1</v>
      </c>
      <c r="CB84" s="410"/>
      <c r="CC84" s="409">
        <v>1.2</v>
      </c>
      <c r="CD84" s="410"/>
      <c r="CE84" s="409">
        <v>1.1000000000000001</v>
      </c>
      <c r="CF84" s="410"/>
      <c r="CG84" s="409">
        <v>1.2</v>
      </c>
      <c r="CH84" s="410"/>
      <c r="CI84" s="409">
        <v>1</v>
      </c>
      <c r="CJ84" s="410"/>
      <c r="CK84" s="409">
        <v>1.1000000000000001</v>
      </c>
      <c r="CL84" s="410"/>
      <c r="CM84" s="409">
        <v>0.8</v>
      </c>
      <c r="CN84" s="410"/>
      <c r="CO84" s="409"/>
      <c r="CP84" s="410"/>
    </row>
    <row r="85" spans="1:94" x14ac:dyDescent="0.35">
      <c r="A85" s="413" t="s">
        <v>368</v>
      </c>
      <c r="B85" s="413"/>
      <c r="C85" s="413"/>
      <c r="D85" s="413"/>
      <c r="E85" s="413"/>
      <c r="F85" s="413"/>
      <c r="G85" s="413"/>
      <c r="H85" s="413"/>
      <c r="I85" s="413"/>
      <c r="K85" s="409">
        <v>0.8</v>
      </c>
      <c r="L85" s="410"/>
      <c r="M85" s="409">
        <v>0.8</v>
      </c>
      <c r="N85" s="410"/>
      <c r="O85" s="409">
        <v>0.7</v>
      </c>
      <c r="P85" s="410"/>
      <c r="Q85" s="409">
        <v>0.8</v>
      </c>
      <c r="R85" s="410"/>
      <c r="S85" s="409">
        <v>0.8</v>
      </c>
      <c r="T85" s="410"/>
      <c r="U85" s="409">
        <v>0.9</v>
      </c>
      <c r="V85" s="410"/>
      <c r="W85" s="409">
        <v>0.9</v>
      </c>
      <c r="X85" s="410"/>
      <c r="Y85" s="409">
        <v>0.8</v>
      </c>
      <c r="Z85" s="410"/>
      <c r="AA85" s="409">
        <v>0.9</v>
      </c>
      <c r="AB85" s="410"/>
      <c r="AC85" s="409">
        <v>1</v>
      </c>
      <c r="AD85" s="410"/>
      <c r="AE85" s="409">
        <v>0.8</v>
      </c>
      <c r="AF85" s="410"/>
      <c r="AG85" s="409">
        <v>1.2</v>
      </c>
      <c r="AH85" s="410"/>
      <c r="AI85" s="409">
        <v>0.8</v>
      </c>
      <c r="AJ85" s="410"/>
      <c r="AK85" s="409">
        <v>1.2</v>
      </c>
      <c r="AL85" s="410"/>
      <c r="AM85" s="409">
        <v>0.9</v>
      </c>
      <c r="AN85" s="410"/>
      <c r="AO85" s="409">
        <v>0.9</v>
      </c>
      <c r="AP85" s="410"/>
      <c r="AQ85" s="409">
        <v>1.2</v>
      </c>
      <c r="AR85" s="410"/>
      <c r="AS85" s="409">
        <v>0.7</v>
      </c>
      <c r="AT85" s="410"/>
      <c r="AU85" s="409">
        <v>0.8</v>
      </c>
      <c r="AV85" s="410"/>
      <c r="AW85" s="409">
        <v>1.1000000000000001</v>
      </c>
      <c r="AX85" s="410"/>
      <c r="AY85" s="409">
        <v>1.1000000000000001</v>
      </c>
      <c r="AZ85" s="410"/>
      <c r="BA85" s="409">
        <v>0.8</v>
      </c>
      <c r="BB85" s="410"/>
      <c r="BC85" s="409">
        <v>0.8</v>
      </c>
      <c r="BD85" s="410"/>
      <c r="BE85" s="409">
        <v>0.9</v>
      </c>
      <c r="BF85" s="410"/>
      <c r="BG85" s="409">
        <v>0.7</v>
      </c>
      <c r="BH85" s="410"/>
      <c r="BI85" s="409">
        <v>1</v>
      </c>
      <c r="BJ85" s="410"/>
      <c r="BK85" s="409">
        <v>0.7</v>
      </c>
      <c r="BL85" s="410"/>
      <c r="BM85" s="409">
        <v>0.8</v>
      </c>
      <c r="BN85" s="410"/>
      <c r="BO85" s="409">
        <v>0.8</v>
      </c>
      <c r="BP85" s="410"/>
      <c r="BQ85" s="409">
        <v>1.2</v>
      </c>
      <c r="BR85" s="410"/>
      <c r="BS85" s="409">
        <v>1.1000000000000001</v>
      </c>
      <c r="BT85" s="410"/>
      <c r="BU85" s="409">
        <v>0.8</v>
      </c>
      <c r="BV85" s="410"/>
      <c r="BW85" s="409">
        <v>0.9</v>
      </c>
      <c r="BX85" s="410"/>
      <c r="BY85" s="409">
        <v>0.8</v>
      </c>
      <c r="BZ85" s="410"/>
      <c r="CA85" s="409">
        <v>0.8</v>
      </c>
      <c r="CB85" s="410"/>
      <c r="CC85" s="409">
        <v>1</v>
      </c>
      <c r="CD85" s="410"/>
      <c r="CE85" s="409">
        <v>0.8</v>
      </c>
      <c r="CF85" s="410"/>
      <c r="CG85" s="409">
        <v>1.2</v>
      </c>
      <c r="CH85" s="410"/>
      <c r="CI85" s="409">
        <v>1</v>
      </c>
      <c r="CJ85" s="410"/>
      <c r="CK85" s="409">
        <v>0.8</v>
      </c>
      <c r="CL85" s="410"/>
      <c r="CM85" s="409">
        <v>1.2</v>
      </c>
      <c r="CN85" s="410"/>
      <c r="CO85" s="409"/>
      <c r="CP85" s="410"/>
    </row>
    <row r="86" spans="1:94" x14ac:dyDescent="0.35">
      <c r="A86" s="413" t="s">
        <v>227</v>
      </c>
      <c r="B86" s="413"/>
      <c r="C86" s="413"/>
      <c r="D86" s="413"/>
      <c r="E86" s="413"/>
      <c r="F86" s="413"/>
      <c r="G86" s="413"/>
      <c r="H86" s="413"/>
      <c r="I86" s="413"/>
      <c r="K86" s="409">
        <v>1</v>
      </c>
      <c r="L86" s="410"/>
      <c r="M86" s="409">
        <v>1.3</v>
      </c>
      <c r="N86" s="410"/>
      <c r="O86" s="409">
        <v>1.1000000000000001</v>
      </c>
      <c r="P86" s="410"/>
      <c r="Q86" s="409">
        <v>1.1000000000000001</v>
      </c>
      <c r="R86" s="410"/>
      <c r="S86" s="409">
        <v>1</v>
      </c>
      <c r="T86" s="410"/>
      <c r="U86" s="409">
        <v>0.9</v>
      </c>
      <c r="V86" s="410"/>
      <c r="W86" s="409">
        <v>0.9</v>
      </c>
      <c r="X86" s="410"/>
      <c r="Y86" s="409">
        <v>1.2</v>
      </c>
      <c r="Z86" s="410"/>
      <c r="AA86" s="409">
        <v>0.9</v>
      </c>
      <c r="AB86" s="410"/>
      <c r="AC86" s="409" t="s">
        <v>387</v>
      </c>
      <c r="AD86" s="410"/>
      <c r="AE86" s="409">
        <v>0.8</v>
      </c>
      <c r="AF86" s="410"/>
      <c r="AG86" s="409">
        <v>1.2</v>
      </c>
      <c r="AH86" s="410"/>
      <c r="AI86" s="409">
        <v>0.8</v>
      </c>
      <c r="AJ86" s="410"/>
      <c r="AK86" s="409">
        <v>1.2</v>
      </c>
      <c r="AL86" s="410"/>
      <c r="AM86" s="409">
        <v>0.9</v>
      </c>
      <c r="AN86" s="410"/>
      <c r="AO86" s="409">
        <v>0.9</v>
      </c>
      <c r="AP86" s="410"/>
      <c r="AQ86" s="409">
        <v>1.2</v>
      </c>
      <c r="AR86" s="410"/>
      <c r="AS86" s="409">
        <v>0.7</v>
      </c>
      <c r="AT86" s="410"/>
      <c r="AU86" s="409">
        <v>0.8</v>
      </c>
      <c r="AV86" s="410"/>
      <c r="AW86" s="409">
        <v>1.1000000000000001</v>
      </c>
      <c r="AX86" s="410"/>
      <c r="AY86" s="409">
        <v>1.1000000000000001</v>
      </c>
      <c r="AZ86" s="410"/>
      <c r="BA86" s="409">
        <v>1</v>
      </c>
      <c r="BB86" s="410"/>
      <c r="BC86" s="409">
        <v>0.8</v>
      </c>
      <c r="BD86" s="410"/>
      <c r="BE86" s="409">
        <v>1.1000000000000001</v>
      </c>
      <c r="BF86" s="410"/>
      <c r="BG86" s="409">
        <v>0.9</v>
      </c>
      <c r="BH86" s="410"/>
      <c r="BI86" s="409" t="s">
        <v>396</v>
      </c>
      <c r="BJ86" s="410"/>
      <c r="BK86" s="409">
        <v>0.7</v>
      </c>
      <c r="BL86" s="410"/>
      <c r="BM86" s="409">
        <v>1.1000000000000001</v>
      </c>
      <c r="BN86" s="410"/>
      <c r="BO86" s="409">
        <v>0.8</v>
      </c>
      <c r="BP86" s="410"/>
      <c r="BQ86" s="409">
        <v>1.2</v>
      </c>
      <c r="BR86" s="410"/>
      <c r="BS86" s="409">
        <v>1</v>
      </c>
      <c r="BT86" s="410"/>
      <c r="BU86" s="409">
        <v>0.8</v>
      </c>
      <c r="BV86" s="410"/>
      <c r="BW86" s="409">
        <v>1.1000000000000001</v>
      </c>
      <c r="BX86" s="410"/>
      <c r="BY86" s="409">
        <v>0.8</v>
      </c>
      <c r="BZ86" s="410"/>
      <c r="CA86" s="409">
        <v>0.8</v>
      </c>
      <c r="CB86" s="410"/>
      <c r="CC86" s="409">
        <v>1.2</v>
      </c>
      <c r="CD86" s="410"/>
      <c r="CE86" s="409">
        <v>0.8</v>
      </c>
      <c r="CF86" s="410"/>
      <c r="CG86" s="409">
        <v>1.2</v>
      </c>
      <c r="CH86" s="410"/>
      <c r="CI86" s="409">
        <v>1</v>
      </c>
      <c r="CJ86" s="410"/>
      <c r="CK86" s="409">
        <v>0.8</v>
      </c>
      <c r="CL86" s="410"/>
      <c r="CM86" s="409">
        <v>1.1000000000000001</v>
      </c>
      <c r="CN86" s="410"/>
      <c r="CO86" s="409"/>
      <c r="CP86" s="410"/>
    </row>
    <row r="87" spans="1:94" x14ac:dyDescent="0.35">
      <c r="A87" s="413" t="s">
        <v>227</v>
      </c>
      <c r="B87" s="413"/>
      <c r="C87" s="413"/>
      <c r="D87" s="413"/>
      <c r="E87" s="413"/>
      <c r="F87" s="413"/>
      <c r="G87" s="413"/>
      <c r="H87" s="413"/>
      <c r="I87" s="413"/>
      <c r="K87" s="409">
        <v>1</v>
      </c>
      <c r="L87" s="410"/>
      <c r="M87" s="409">
        <v>1.3</v>
      </c>
      <c r="N87" s="410"/>
      <c r="O87" s="409">
        <v>1.1000000000000001</v>
      </c>
      <c r="P87" s="410"/>
      <c r="Q87" s="409">
        <v>1.1000000000000001</v>
      </c>
      <c r="R87" s="410"/>
      <c r="S87" s="409">
        <v>1</v>
      </c>
      <c r="T87" s="410"/>
      <c r="U87" s="409">
        <v>0.9</v>
      </c>
      <c r="V87" s="410"/>
      <c r="W87" s="409">
        <v>0.9</v>
      </c>
      <c r="X87" s="410"/>
      <c r="Y87" s="409">
        <v>1.2</v>
      </c>
      <c r="Z87" s="410"/>
      <c r="AA87" s="409">
        <v>0.9</v>
      </c>
      <c r="AB87" s="410"/>
      <c r="AC87" s="409">
        <v>1</v>
      </c>
      <c r="AD87" s="410"/>
      <c r="AE87" s="409">
        <v>0.8</v>
      </c>
      <c r="AF87" s="410"/>
      <c r="AG87" s="409">
        <v>1.2</v>
      </c>
      <c r="AH87" s="410"/>
      <c r="AI87" s="409">
        <v>0.8</v>
      </c>
      <c r="AJ87" s="410"/>
      <c r="AK87" s="409">
        <v>1.2</v>
      </c>
      <c r="AL87" s="410"/>
      <c r="AM87" s="409">
        <v>0.9</v>
      </c>
      <c r="AN87" s="410"/>
      <c r="AO87" s="409">
        <v>0.9</v>
      </c>
      <c r="AP87" s="410"/>
      <c r="AQ87" s="409">
        <v>1.2</v>
      </c>
      <c r="AR87" s="410"/>
      <c r="AS87" s="409">
        <v>0.7</v>
      </c>
      <c r="AT87" s="410"/>
      <c r="AU87" s="409">
        <v>0.8</v>
      </c>
      <c r="AV87" s="410"/>
      <c r="AW87" s="409">
        <v>1.1000000000000001</v>
      </c>
      <c r="AX87" s="410"/>
      <c r="AY87" s="409">
        <v>1.1000000000000001</v>
      </c>
      <c r="AZ87" s="410"/>
      <c r="BA87" s="409">
        <v>1</v>
      </c>
      <c r="BB87" s="410"/>
      <c r="BC87" s="409">
        <v>0.8</v>
      </c>
      <c r="BD87" s="410"/>
      <c r="BE87" s="409">
        <v>1.1000000000000001</v>
      </c>
      <c r="BF87" s="410"/>
      <c r="BG87" s="409">
        <v>0.9</v>
      </c>
      <c r="BH87" s="410"/>
      <c r="BI87" s="409">
        <v>1</v>
      </c>
      <c r="BJ87" s="410"/>
      <c r="BK87" s="409">
        <v>0.7</v>
      </c>
      <c r="BL87" s="410"/>
      <c r="BM87" s="409">
        <v>1.1000000000000001</v>
      </c>
      <c r="BN87" s="410"/>
      <c r="BO87" s="409">
        <v>0.8</v>
      </c>
      <c r="BP87" s="410"/>
      <c r="BQ87" s="409">
        <v>1.2</v>
      </c>
      <c r="BR87" s="410"/>
      <c r="BS87" s="409">
        <v>1</v>
      </c>
      <c r="BT87" s="410"/>
      <c r="BU87" s="409">
        <v>0.8</v>
      </c>
      <c r="BV87" s="410"/>
      <c r="BW87" s="409">
        <v>1.1000000000000001</v>
      </c>
      <c r="BX87" s="410"/>
      <c r="BY87" s="409">
        <v>0.8</v>
      </c>
      <c r="BZ87" s="410"/>
      <c r="CA87" s="409">
        <v>0.8</v>
      </c>
      <c r="CB87" s="410"/>
      <c r="CC87" s="409">
        <v>1.2</v>
      </c>
      <c r="CD87" s="410"/>
      <c r="CE87" s="409">
        <v>0.8</v>
      </c>
      <c r="CF87" s="410"/>
      <c r="CG87" s="409">
        <v>1.2</v>
      </c>
      <c r="CH87" s="410"/>
      <c r="CI87" s="409">
        <v>1</v>
      </c>
      <c r="CJ87" s="410"/>
      <c r="CK87" s="409">
        <v>0.8</v>
      </c>
      <c r="CL87" s="410"/>
      <c r="CM87" s="409">
        <v>1.1000000000000001</v>
      </c>
      <c r="CN87" s="410"/>
      <c r="CO87" s="409"/>
      <c r="CP87" s="410"/>
    </row>
    <row r="88" spans="1:94" x14ac:dyDescent="0.35">
      <c r="A88" s="413" t="s">
        <v>227</v>
      </c>
      <c r="B88" s="413"/>
      <c r="C88" s="413"/>
      <c r="D88" s="413"/>
      <c r="E88" s="413"/>
      <c r="F88" s="413"/>
      <c r="G88" s="413"/>
      <c r="H88" s="413"/>
      <c r="I88" s="413"/>
      <c r="K88" s="409">
        <v>1</v>
      </c>
      <c r="L88" s="410"/>
      <c r="M88" s="409">
        <v>1.3</v>
      </c>
      <c r="N88" s="410"/>
      <c r="O88" s="409">
        <v>1.1000000000000001</v>
      </c>
      <c r="P88" s="410"/>
      <c r="Q88" s="409">
        <v>1.1000000000000001</v>
      </c>
      <c r="R88" s="410"/>
      <c r="S88" s="409">
        <v>1</v>
      </c>
      <c r="T88" s="410"/>
      <c r="U88" s="409">
        <v>0.9</v>
      </c>
      <c r="V88" s="410"/>
      <c r="W88" s="409">
        <v>0.9</v>
      </c>
      <c r="X88" s="410"/>
      <c r="Y88" s="409">
        <v>1.2</v>
      </c>
      <c r="Z88" s="410"/>
      <c r="AA88" s="409">
        <v>0.9</v>
      </c>
      <c r="AB88" s="410"/>
      <c r="AC88" s="409">
        <v>1</v>
      </c>
      <c r="AD88" s="410"/>
      <c r="AE88" s="409">
        <v>0.8</v>
      </c>
      <c r="AF88" s="410"/>
      <c r="AG88" s="409">
        <v>1.2</v>
      </c>
      <c r="AH88" s="410"/>
      <c r="AI88" s="409">
        <v>0.8</v>
      </c>
      <c r="AJ88" s="410"/>
      <c r="AK88" s="409">
        <v>1.2</v>
      </c>
      <c r="AL88" s="410"/>
      <c r="AM88" s="409">
        <v>0.9</v>
      </c>
      <c r="AN88" s="410"/>
      <c r="AO88" s="409">
        <v>0.9</v>
      </c>
      <c r="AP88" s="410"/>
      <c r="AQ88" s="409">
        <v>1.2</v>
      </c>
      <c r="AR88" s="410"/>
      <c r="AS88" s="409">
        <v>0.7</v>
      </c>
      <c r="AT88" s="410"/>
      <c r="AU88" s="409">
        <v>0.8</v>
      </c>
      <c r="AV88" s="410"/>
      <c r="AW88" s="409">
        <v>1.1000000000000001</v>
      </c>
      <c r="AX88" s="410"/>
      <c r="AY88" s="409">
        <v>1.1000000000000001</v>
      </c>
      <c r="AZ88" s="410"/>
      <c r="BA88" s="409">
        <v>1</v>
      </c>
      <c r="BB88" s="410"/>
      <c r="BC88" s="409">
        <v>0.8</v>
      </c>
      <c r="BD88" s="410"/>
      <c r="BE88" s="409">
        <v>1.1000000000000001</v>
      </c>
      <c r="BF88" s="410"/>
      <c r="BG88" s="409">
        <v>0.9</v>
      </c>
      <c r="BH88" s="410"/>
      <c r="BI88" s="409">
        <v>1</v>
      </c>
      <c r="BJ88" s="410"/>
      <c r="BK88" s="409">
        <v>0.7</v>
      </c>
      <c r="BL88" s="410"/>
      <c r="BM88" s="409">
        <v>1.1000000000000001</v>
      </c>
      <c r="BN88" s="410"/>
      <c r="BO88" s="409">
        <v>0.8</v>
      </c>
      <c r="BP88" s="410"/>
      <c r="BQ88" s="409">
        <v>1.2</v>
      </c>
      <c r="BR88" s="410"/>
      <c r="BS88" s="409">
        <v>1</v>
      </c>
      <c r="BT88" s="410"/>
      <c r="BU88" s="409">
        <v>0.8</v>
      </c>
      <c r="BV88" s="410"/>
      <c r="BW88" s="409">
        <v>1.1000000000000001</v>
      </c>
      <c r="BX88" s="410"/>
      <c r="BY88" s="409">
        <v>0.8</v>
      </c>
      <c r="BZ88" s="410"/>
      <c r="CA88" s="409">
        <v>0.8</v>
      </c>
      <c r="CB88" s="410"/>
      <c r="CC88" s="409">
        <v>1.2</v>
      </c>
      <c r="CD88" s="410"/>
      <c r="CE88" s="409">
        <v>0.8</v>
      </c>
      <c r="CF88" s="410"/>
      <c r="CG88" s="409">
        <v>1.2</v>
      </c>
      <c r="CH88" s="410"/>
      <c r="CI88" s="409">
        <v>1</v>
      </c>
      <c r="CJ88" s="410"/>
      <c r="CK88" s="409">
        <v>0.8</v>
      </c>
      <c r="CL88" s="410"/>
      <c r="CM88" s="409">
        <v>1.1000000000000001</v>
      </c>
      <c r="CN88" s="410"/>
      <c r="CO88" s="409"/>
      <c r="CP88" s="410"/>
    </row>
    <row r="89" spans="1:94" x14ac:dyDescent="0.35">
      <c r="A89" s="413" t="s">
        <v>229</v>
      </c>
      <c r="B89" s="413"/>
      <c r="C89" s="413"/>
      <c r="D89" s="413"/>
      <c r="E89" s="413"/>
      <c r="F89" s="413"/>
      <c r="G89" s="413"/>
      <c r="H89" s="413"/>
      <c r="I89" s="413"/>
      <c r="K89" s="409">
        <v>1</v>
      </c>
      <c r="L89" s="410"/>
      <c r="M89" s="409">
        <v>1</v>
      </c>
      <c r="N89" s="410"/>
      <c r="O89" s="409" t="s">
        <v>387</v>
      </c>
      <c r="P89" s="410"/>
      <c r="Q89" s="409">
        <v>1</v>
      </c>
      <c r="R89" s="410"/>
      <c r="S89" s="409">
        <v>1</v>
      </c>
      <c r="T89" s="410"/>
      <c r="U89" s="409" t="s">
        <v>387</v>
      </c>
      <c r="V89" s="410"/>
      <c r="W89" s="409" t="s">
        <v>387</v>
      </c>
      <c r="X89" s="410"/>
      <c r="Y89" s="409" t="s">
        <v>387</v>
      </c>
      <c r="Z89" s="410"/>
      <c r="AA89" s="409" t="s">
        <v>387</v>
      </c>
      <c r="AB89" s="410"/>
      <c r="AC89" s="409" t="s">
        <v>396</v>
      </c>
      <c r="AD89" s="410"/>
      <c r="AE89" s="409" t="s">
        <v>396</v>
      </c>
      <c r="AF89" s="410"/>
      <c r="AG89" s="409">
        <v>1.2</v>
      </c>
      <c r="AH89" s="410"/>
      <c r="AI89" s="409">
        <v>0.8</v>
      </c>
      <c r="AJ89" s="410"/>
      <c r="AK89" s="409">
        <v>1.2</v>
      </c>
      <c r="AL89" s="410"/>
      <c r="AM89" s="409">
        <v>0.9</v>
      </c>
      <c r="AN89" s="410"/>
      <c r="AO89" s="409">
        <v>0.9</v>
      </c>
      <c r="AP89" s="410"/>
      <c r="AQ89" s="409">
        <v>1.2</v>
      </c>
      <c r="AR89" s="410"/>
      <c r="AS89" s="409">
        <v>1.3</v>
      </c>
      <c r="AT89" s="410"/>
      <c r="AU89" s="409">
        <v>0.8</v>
      </c>
      <c r="AV89" s="410"/>
      <c r="AW89" s="409">
        <v>1.1000000000000001</v>
      </c>
      <c r="AX89" s="410"/>
      <c r="AY89" s="409">
        <v>1.1000000000000001</v>
      </c>
      <c r="AZ89" s="410"/>
      <c r="BA89" s="409">
        <v>1</v>
      </c>
      <c r="BB89" s="410"/>
      <c r="BC89" s="409">
        <v>0.8</v>
      </c>
      <c r="BD89" s="410"/>
      <c r="BE89" s="409">
        <v>1.1000000000000001</v>
      </c>
      <c r="BF89" s="410"/>
      <c r="BG89" s="409">
        <v>0.9</v>
      </c>
      <c r="BH89" s="410"/>
      <c r="BI89" s="409">
        <v>1</v>
      </c>
      <c r="BJ89" s="410"/>
      <c r="BK89" s="409">
        <v>1.3</v>
      </c>
      <c r="BL89" s="410"/>
      <c r="BM89" s="409" t="s">
        <v>386</v>
      </c>
      <c r="BN89" s="410"/>
      <c r="BO89" s="409" t="s">
        <v>396</v>
      </c>
      <c r="BP89" s="410"/>
      <c r="BQ89" s="409">
        <v>1.2</v>
      </c>
      <c r="BR89" s="410"/>
      <c r="BS89" s="409">
        <v>1</v>
      </c>
      <c r="BT89" s="410"/>
      <c r="BU89" s="409">
        <v>0.8</v>
      </c>
      <c r="BV89" s="410"/>
      <c r="BW89" s="409">
        <v>0.9</v>
      </c>
      <c r="BX89" s="410"/>
      <c r="BY89" s="409">
        <v>0.8</v>
      </c>
      <c r="BZ89" s="410"/>
      <c r="CA89" s="409">
        <v>1.1000000000000001</v>
      </c>
      <c r="CB89" s="410"/>
      <c r="CC89" s="409">
        <v>1.2</v>
      </c>
      <c r="CD89" s="410"/>
      <c r="CE89" s="409" t="s">
        <v>506</v>
      </c>
      <c r="CF89" s="410"/>
      <c r="CG89" s="409">
        <v>1.2</v>
      </c>
      <c r="CH89" s="410"/>
      <c r="CI89" s="409" t="s">
        <v>396</v>
      </c>
      <c r="CJ89" s="410"/>
      <c r="CK89" s="409">
        <v>0.8</v>
      </c>
      <c r="CL89" s="410"/>
      <c r="CM89" s="409">
        <v>1.1000000000000001</v>
      </c>
      <c r="CN89" s="410"/>
      <c r="CO89" s="409"/>
      <c r="CP89" s="410"/>
    </row>
    <row r="90" spans="1:94" x14ac:dyDescent="0.35">
      <c r="A90" s="413" t="s">
        <v>229</v>
      </c>
      <c r="B90" s="413"/>
      <c r="C90" s="413"/>
      <c r="D90" s="413"/>
      <c r="E90" s="413"/>
      <c r="F90" s="413"/>
      <c r="G90" s="413"/>
      <c r="H90" s="413"/>
      <c r="I90" s="413"/>
      <c r="K90" s="409">
        <v>1</v>
      </c>
      <c r="L90" s="410"/>
      <c r="M90" s="409">
        <v>1</v>
      </c>
      <c r="N90" s="410"/>
      <c r="O90" s="409">
        <v>0.7</v>
      </c>
      <c r="P90" s="410"/>
      <c r="Q90" s="409">
        <v>1</v>
      </c>
      <c r="R90" s="410"/>
      <c r="S90" s="409">
        <v>1</v>
      </c>
      <c r="T90" s="410"/>
      <c r="U90" s="409">
        <v>0.9</v>
      </c>
      <c r="V90" s="410"/>
      <c r="W90" s="409">
        <v>0.9</v>
      </c>
      <c r="X90" s="410"/>
      <c r="Y90" s="409">
        <v>0.8</v>
      </c>
      <c r="Z90" s="410"/>
      <c r="AA90" s="409">
        <v>0.9</v>
      </c>
      <c r="AB90" s="410"/>
      <c r="AC90" s="409">
        <v>1</v>
      </c>
      <c r="AD90" s="410"/>
      <c r="AE90" s="409">
        <v>0.8</v>
      </c>
      <c r="AF90" s="410"/>
      <c r="AG90" s="409">
        <v>1.2</v>
      </c>
      <c r="AH90" s="410"/>
      <c r="AI90" s="409">
        <v>0.8</v>
      </c>
      <c r="AJ90" s="410"/>
      <c r="AK90" s="409">
        <v>1.2</v>
      </c>
      <c r="AL90" s="410"/>
      <c r="AM90" s="409">
        <v>0.9</v>
      </c>
      <c r="AN90" s="410"/>
      <c r="AO90" s="409">
        <v>0.9</v>
      </c>
      <c r="AP90" s="410"/>
      <c r="AQ90" s="409">
        <v>1.2</v>
      </c>
      <c r="AR90" s="410"/>
      <c r="AS90" s="409">
        <v>1.3</v>
      </c>
      <c r="AT90" s="410"/>
      <c r="AU90" s="409">
        <v>0.8</v>
      </c>
      <c r="AV90" s="410"/>
      <c r="AW90" s="409">
        <v>1.1000000000000001</v>
      </c>
      <c r="AX90" s="410"/>
      <c r="AY90" s="409">
        <v>1.1000000000000001</v>
      </c>
      <c r="AZ90" s="410"/>
      <c r="BA90" s="409">
        <v>1</v>
      </c>
      <c r="BB90" s="410"/>
      <c r="BC90" s="409">
        <v>0.8</v>
      </c>
      <c r="BD90" s="410"/>
      <c r="BE90" s="409">
        <v>1.1000000000000001</v>
      </c>
      <c r="BF90" s="410"/>
      <c r="BG90" s="409">
        <v>0.9</v>
      </c>
      <c r="BH90" s="410"/>
      <c r="BI90" s="409">
        <v>1</v>
      </c>
      <c r="BJ90" s="410"/>
      <c r="BK90" s="409">
        <v>1.3</v>
      </c>
      <c r="BL90" s="410"/>
      <c r="BM90" s="409">
        <v>0.8</v>
      </c>
      <c r="BN90" s="410"/>
      <c r="BO90" s="409">
        <v>0.8</v>
      </c>
      <c r="BP90" s="410"/>
      <c r="BQ90" s="409">
        <v>1.2</v>
      </c>
      <c r="BR90" s="410"/>
      <c r="BS90" s="409">
        <v>1</v>
      </c>
      <c r="BT90" s="410"/>
      <c r="BU90" s="409">
        <v>0.8</v>
      </c>
      <c r="BV90" s="410"/>
      <c r="BW90" s="409">
        <v>0.9</v>
      </c>
      <c r="BX90" s="410"/>
      <c r="BY90" s="409">
        <v>0.8</v>
      </c>
      <c r="BZ90" s="410"/>
      <c r="CA90" s="409">
        <v>1.1000000000000001</v>
      </c>
      <c r="CB90" s="410"/>
      <c r="CC90" s="409">
        <v>1.2</v>
      </c>
      <c r="CD90" s="410"/>
      <c r="CE90" s="409">
        <v>0.8</v>
      </c>
      <c r="CF90" s="410"/>
      <c r="CG90" s="409">
        <v>1.2</v>
      </c>
      <c r="CH90" s="410"/>
      <c r="CI90" s="409">
        <v>1</v>
      </c>
      <c r="CJ90" s="410"/>
      <c r="CK90" s="409">
        <v>0.8</v>
      </c>
      <c r="CL90" s="410"/>
      <c r="CM90" s="409">
        <v>1.1000000000000001</v>
      </c>
      <c r="CN90" s="410"/>
      <c r="CO90" s="409"/>
      <c r="CP90" s="410"/>
    </row>
    <row r="91" spans="1:94" x14ac:dyDescent="0.35">
      <c r="A91" s="413" t="s">
        <v>229</v>
      </c>
      <c r="B91" s="413"/>
      <c r="C91" s="413"/>
      <c r="D91" s="413"/>
      <c r="E91" s="413"/>
      <c r="F91" s="413"/>
      <c r="G91" s="413"/>
      <c r="H91" s="413"/>
      <c r="I91" s="413"/>
      <c r="K91" s="409">
        <v>1</v>
      </c>
      <c r="L91" s="410"/>
      <c r="M91" s="409">
        <v>1</v>
      </c>
      <c r="N91" s="410"/>
      <c r="O91" s="409">
        <v>0.7</v>
      </c>
      <c r="P91" s="410"/>
      <c r="Q91" s="409">
        <v>1</v>
      </c>
      <c r="R91" s="410"/>
      <c r="S91" s="409">
        <v>1</v>
      </c>
      <c r="T91" s="410"/>
      <c r="U91" s="409">
        <v>0.9</v>
      </c>
      <c r="V91" s="410"/>
      <c r="W91" s="409">
        <v>0.9</v>
      </c>
      <c r="X91" s="410"/>
      <c r="Y91" s="409">
        <v>0.8</v>
      </c>
      <c r="Z91" s="410"/>
      <c r="AA91" s="409">
        <v>0.9</v>
      </c>
      <c r="AB91" s="410"/>
      <c r="AC91" s="409">
        <v>1</v>
      </c>
      <c r="AD91" s="410"/>
      <c r="AE91" s="409">
        <v>0.8</v>
      </c>
      <c r="AF91" s="410"/>
      <c r="AG91" s="409">
        <v>1.2</v>
      </c>
      <c r="AH91" s="410"/>
      <c r="AI91" s="409">
        <v>0.8</v>
      </c>
      <c r="AJ91" s="410"/>
      <c r="AK91" s="409">
        <v>1.2</v>
      </c>
      <c r="AL91" s="410"/>
      <c r="AM91" s="409">
        <v>0.9</v>
      </c>
      <c r="AN91" s="410"/>
      <c r="AO91" s="409">
        <v>0.9</v>
      </c>
      <c r="AP91" s="410"/>
      <c r="AQ91" s="409">
        <v>1.2</v>
      </c>
      <c r="AR91" s="410"/>
      <c r="AS91" s="409">
        <v>1.3</v>
      </c>
      <c r="AT91" s="410"/>
      <c r="AU91" s="409">
        <v>0.8</v>
      </c>
      <c r="AV91" s="410"/>
      <c r="AW91" s="409">
        <v>1.1000000000000001</v>
      </c>
      <c r="AX91" s="410"/>
      <c r="AY91" s="409">
        <v>1.1000000000000001</v>
      </c>
      <c r="AZ91" s="410"/>
      <c r="BA91" s="409">
        <v>1</v>
      </c>
      <c r="BB91" s="410"/>
      <c r="BC91" s="409">
        <v>0.8</v>
      </c>
      <c r="BD91" s="410"/>
      <c r="BE91" s="409">
        <v>1.1000000000000001</v>
      </c>
      <c r="BF91" s="410"/>
      <c r="BG91" s="409">
        <v>0.9</v>
      </c>
      <c r="BH91" s="410"/>
      <c r="BI91" s="409">
        <v>1</v>
      </c>
      <c r="BJ91" s="410"/>
      <c r="BK91" s="409">
        <v>1.3</v>
      </c>
      <c r="BL91" s="410"/>
      <c r="BM91" s="409">
        <v>0.8</v>
      </c>
      <c r="BN91" s="410"/>
      <c r="BO91" s="409">
        <v>0.8</v>
      </c>
      <c r="BP91" s="410"/>
      <c r="BQ91" s="409">
        <v>1.2</v>
      </c>
      <c r="BR91" s="410"/>
      <c r="BS91" s="409">
        <v>1</v>
      </c>
      <c r="BT91" s="410"/>
      <c r="BU91" s="409">
        <v>0.8</v>
      </c>
      <c r="BV91" s="410"/>
      <c r="BW91" s="409">
        <v>0.9</v>
      </c>
      <c r="BX91" s="410"/>
      <c r="BY91" s="409">
        <v>0.8</v>
      </c>
      <c r="BZ91" s="410"/>
      <c r="CA91" s="409">
        <v>1.1000000000000001</v>
      </c>
      <c r="CB91" s="410"/>
      <c r="CC91" s="409">
        <v>1.2</v>
      </c>
      <c r="CD91" s="410"/>
      <c r="CE91" s="409">
        <v>0.8</v>
      </c>
      <c r="CF91" s="410"/>
      <c r="CG91" s="409">
        <v>1.2</v>
      </c>
      <c r="CH91" s="410"/>
      <c r="CI91" s="409">
        <v>1</v>
      </c>
      <c r="CJ91" s="410"/>
      <c r="CK91" s="409">
        <v>0.8</v>
      </c>
      <c r="CL91" s="410"/>
      <c r="CM91" s="409">
        <v>1.1000000000000001</v>
      </c>
      <c r="CN91" s="410"/>
      <c r="CO91" s="409"/>
      <c r="CP91" s="410"/>
    </row>
    <row r="92" spans="1:94" x14ac:dyDescent="0.35">
      <c r="A92" s="413" t="s">
        <v>187</v>
      </c>
      <c r="B92" s="413"/>
      <c r="C92" s="413"/>
      <c r="D92" s="413"/>
      <c r="E92" s="413"/>
      <c r="F92" s="413"/>
      <c r="G92" s="413"/>
      <c r="H92" s="413"/>
      <c r="I92" s="413"/>
      <c r="K92" s="409">
        <v>1.2</v>
      </c>
      <c r="L92" s="410"/>
      <c r="M92" s="409">
        <v>1.2</v>
      </c>
      <c r="N92" s="410"/>
      <c r="O92" s="409">
        <v>0.7</v>
      </c>
      <c r="P92" s="410"/>
      <c r="Q92" s="409">
        <v>1</v>
      </c>
      <c r="R92" s="410"/>
      <c r="S92" s="409">
        <v>1</v>
      </c>
      <c r="T92" s="410"/>
      <c r="U92" s="409">
        <v>0.7</v>
      </c>
      <c r="V92" s="410"/>
      <c r="W92" s="409">
        <v>0.7</v>
      </c>
      <c r="X92" s="410"/>
      <c r="Y92" s="409">
        <v>0.8</v>
      </c>
      <c r="Z92" s="410"/>
      <c r="AA92" s="409">
        <v>0.7</v>
      </c>
      <c r="AB92" s="410"/>
      <c r="AC92" s="409">
        <v>0.7</v>
      </c>
      <c r="AD92" s="410"/>
      <c r="AE92" s="409">
        <v>0.8</v>
      </c>
      <c r="AF92" s="410"/>
      <c r="AG92" s="409">
        <v>0.7</v>
      </c>
      <c r="AH92" s="410"/>
      <c r="AI92" s="409">
        <v>0.7</v>
      </c>
      <c r="AJ92" s="410"/>
      <c r="AK92" s="409">
        <v>0.7</v>
      </c>
      <c r="AL92" s="410"/>
      <c r="AM92" s="409">
        <v>0.7</v>
      </c>
      <c r="AN92" s="410"/>
      <c r="AO92" s="409">
        <v>0.7</v>
      </c>
      <c r="AP92" s="410"/>
      <c r="AQ92" s="409">
        <v>0.7</v>
      </c>
      <c r="AR92" s="410"/>
      <c r="AS92" s="409">
        <v>0.7</v>
      </c>
      <c r="AT92" s="410"/>
      <c r="AU92" s="409">
        <v>0.8</v>
      </c>
      <c r="AV92" s="410"/>
      <c r="AW92" s="409">
        <v>0.7</v>
      </c>
      <c r="AX92" s="410"/>
      <c r="AY92" s="409">
        <v>0.7</v>
      </c>
      <c r="AZ92" s="410"/>
      <c r="BA92" s="409">
        <v>0.7</v>
      </c>
      <c r="BB92" s="410"/>
      <c r="BC92" s="409">
        <v>0.8</v>
      </c>
      <c r="BD92" s="410"/>
      <c r="BE92" s="409">
        <v>1.1000000000000001</v>
      </c>
      <c r="BF92" s="410"/>
      <c r="BG92" s="409">
        <v>0.7</v>
      </c>
      <c r="BH92" s="410"/>
      <c r="BI92" s="409">
        <v>0.7</v>
      </c>
      <c r="BJ92" s="410"/>
      <c r="BK92" s="409">
        <v>0.7</v>
      </c>
      <c r="BL92" s="410"/>
      <c r="BM92" s="409">
        <v>0.8</v>
      </c>
      <c r="BN92" s="410"/>
      <c r="BO92" s="409">
        <v>0.8</v>
      </c>
      <c r="BP92" s="410"/>
      <c r="BQ92" s="409">
        <v>0.7</v>
      </c>
      <c r="BR92" s="410"/>
      <c r="BS92" s="409">
        <v>1</v>
      </c>
      <c r="BT92" s="410"/>
      <c r="BU92" s="409">
        <v>0.8</v>
      </c>
      <c r="BV92" s="410"/>
      <c r="BW92" s="409">
        <v>0.9</v>
      </c>
      <c r="BX92" s="410"/>
      <c r="BY92" s="409">
        <v>0.8</v>
      </c>
      <c r="BZ92" s="410"/>
      <c r="CA92" s="409">
        <v>0.8</v>
      </c>
      <c r="CB92" s="410"/>
      <c r="CC92" s="409">
        <v>1.2</v>
      </c>
      <c r="CD92" s="410"/>
      <c r="CE92" s="409">
        <v>0.7</v>
      </c>
      <c r="CF92" s="410"/>
      <c r="CG92" s="409">
        <v>1.2</v>
      </c>
      <c r="CH92" s="410"/>
      <c r="CI92" s="409">
        <v>0.7</v>
      </c>
      <c r="CJ92" s="410"/>
      <c r="CK92" s="409">
        <v>0.8</v>
      </c>
      <c r="CL92" s="410"/>
      <c r="CM92" s="409">
        <v>0.7</v>
      </c>
      <c r="CN92" s="410"/>
      <c r="CO92" s="409"/>
      <c r="CP92" s="410"/>
    </row>
    <row r="93" spans="1:94" x14ac:dyDescent="0.35">
      <c r="A93" s="413" t="s">
        <v>90</v>
      </c>
      <c r="B93" s="413"/>
      <c r="C93" s="413"/>
      <c r="D93" s="413"/>
      <c r="E93" s="413"/>
      <c r="F93" s="413"/>
      <c r="G93" s="413"/>
      <c r="H93" s="413"/>
      <c r="I93" s="413"/>
      <c r="K93" s="409">
        <v>1</v>
      </c>
      <c r="L93" s="410"/>
      <c r="M93" s="409">
        <v>1</v>
      </c>
      <c r="N93" s="410"/>
      <c r="O93" s="409">
        <v>0.7</v>
      </c>
      <c r="P93" s="410"/>
      <c r="Q93" s="409">
        <v>1</v>
      </c>
      <c r="R93" s="410"/>
      <c r="S93" s="409">
        <v>1</v>
      </c>
      <c r="T93" s="410"/>
      <c r="U93" s="409">
        <v>0.8</v>
      </c>
      <c r="V93" s="410"/>
      <c r="W93" s="409">
        <v>1</v>
      </c>
      <c r="X93" s="410"/>
      <c r="Y93" s="409">
        <v>0.8</v>
      </c>
      <c r="Z93" s="410"/>
      <c r="AA93" s="409">
        <v>0.8</v>
      </c>
      <c r="AB93" s="410"/>
      <c r="AC93" s="409">
        <v>0.7</v>
      </c>
      <c r="AD93" s="410"/>
      <c r="AE93" s="409">
        <v>0.8</v>
      </c>
      <c r="AF93" s="410"/>
      <c r="AG93" s="409">
        <v>0.8</v>
      </c>
      <c r="AH93" s="410"/>
      <c r="AI93" s="409">
        <v>0.7</v>
      </c>
      <c r="AJ93" s="410"/>
      <c r="AK93" s="409">
        <v>0.9</v>
      </c>
      <c r="AL93" s="410"/>
      <c r="AM93" s="409">
        <v>0.7</v>
      </c>
      <c r="AN93" s="410"/>
      <c r="AO93" s="409">
        <v>0.8</v>
      </c>
      <c r="AP93" s="410"/>
      <c r="AQ93" s="409">
        <v>0.9</v>
      </c>
      <c r="AR93" s="410"/>
      <c r="AS93" s="409">
        <v>0.7</v>
      </c>
      <c r="AT93" s="410"/>
      <c r="AU93" s="409">
        <v>0.8</v>
      </c>
      <c r="AV93" s="410"/>
      <c r="AW93" s="409">
        <v>0.7</v>
      </c>
      <c r="AX93" s="410"/>
      <c r="AY93" s="409">
        <v>0.7</v>
      </c>
      <c r="AZ93" s="410"/>
      <c r="BA93" s="409">
        <v>1.2</v>
      </c>
      <c r="BB93" s="410"/>
      <c r="BC93" s="409">
        <v>1.2</v>
      </c>
      <c r="BD93" s="410"/>
      <c r="BE93" s="409">
        <v>1.2</v>
      </c>
      <c r="BF93" s="410"/>
      <c r="BG93" s="409">
        <v>1.2</v>
      </c>
      <c r="BH93" s="410"/>
      <c r="BI93" s="409">
        <v>1</v>
      </c>
      <c r="BJ93" s="410"/>
      <c r="BK93" s="409">
        <v>0.7</v>
      </c>
      <c r="BL93" s="410"/>
      <c r="BM93" s="409">
        <v>0.8</v>
      </c>
      <c r="BN93" s="410"/>
      <c r="BO93" s="409">
        <v>0.8</v>
      </c>
      <c r="BP93" s="410"/>
      <c r="BQ93" s="409">
        <v>0.7</v>
      </c>
      <c r="BR93" s="410"/>
      <c r="BS93" s="409">
        <v>1</v>
      </c>
      <c r="BT93" s="410"/>
      <c r="BU93" s="409">
        <v>0.8</v>
      </c>
      <c r="BV93" s="410"/>
      <c r="BW93" s="409">
        <v>0.9</v>
      </c>
      <c r="BX93" s="410"/>
      <c r="BY93" s="409">
        <v>0.8</v>
      </c>
      <c r="BZ93" s="410"/>
      <c r="CA93" s="409">
        <v>0.8</v>
      </c>
      <c r="CB93" s="410"/>
      <c r="CC93" s="409">
        <v>1.2</v>
      </c>
      <c r="CD93" s="410"/>
      <c r="CE93" s="409">
        <v>0.8</v>
      </c>
      <c r="CF93" s="410"/>
      <c r="CG93" s="409">
        <v>0.7</v>
      </c>
      <c r="CH93" s="410"/>
      <c r="CI93" s="409">
        <v>0.7</v>
      </c>
      <c r="CJ93" s="410"/>
      <c r="CK93" s="409">
        <v>0.8</v>
      </c>
      <c r="CL93" s="410"/>
      <c r="CM93" s="409">
        <v>1.3</v>
      </c>
      <c r="CN93" s="410"/>
      <c r="CO93" s="409"/>
      <c r="CP93" s="410"/>
    </row>
    <row r="94" spans="1:94" x14ac:dyDescent="0.35">
      <c r="A94" s="413" t="s">
        <v>91</v>
      </c>
      <c r="B94" s="413"/>
      <c r="C94" s="413"/>
      <c r="D94" s="413"/>
      <c r="E94" s="413"/>
      <c r="F94" s="413"/>
      <c r="G94" s="413"/>
      <c r="H94" s="413"/>
      <c r="I94" s="413"/>
      <c r="K94" s="409">
        <v>1</v>
      </c>
      <c r="L94" s="410"/>
      <c r="M94" s="409">
        <v>1</v>
      </c>
      <c r="N94" s="410"/>
      <c r="O94" s="409">
        <v>0.7</v>
      </c>
      <c r="P94" s="410"/>
      <c r="Q94" s="409">
        <v>1</v>
      </c>
      <c r="R94" s="410"/>
      <c r="S94" s="409">
        <v>1</v>
      </c>
      <c r="T94" s="410"/>
      <c r="U94" s="409">
        <v>0.9</v>
      </c>
      <c r="V94" s="410"/>
      <c r="W94" s="409">
        <v>0.9</v>
      </c>
      <c r="X94" s="410"/>
      <c r="Y94" s="409">
        <v>0.8</v>
      </c>
      <c r="Z94" s="410"/>
      <c r="AA94" s="409">
        <v>0.9</v>
      </c>
      <c r="AB94" s="410"/>
      <c r="AC94" s="409">
        <v>1.2</v>
      </c>
      <c r="AD94" s="410"/>
      <c r="AE94" s="409">
        <v>1.2</v>
      </c>
      <c r="AF94" s="410"/>
      <c r="AG94" s="409">
        <v>1.3</v>
      </c>
      <c r="AH94" s="410"/>
      <c r="AI94" s="409">
        <v>0.8</v>
      </c>
      <c r="AJ94" s="410"/>
      <c r="AK94" s="409">
        <v>1.2</v>
      </c>
      <c r="AL94" s="410"/>
      <c r="AM94" s="409">
        <v>0.9</v>
      </c>
      <c r="AN94" s="410"/>
      <c r="AO94" s="409">
        <v>0.9</v>
      </c>
      <c r="AP94" s="410"/>
      <c r="AQ94" s="409">
        <v>1.3</v>
      </c>
      <c r="AR94" s="410"/>
      <c r="AS94" s="409">
        <v>0.7</v>
      </c>
      <c r="AT94" s="410"/>
      <c r="AU94" s="409">
        <v>0.8</v>
      </c>
      <c r="AV94" s="410"/>
      <c r="AW94" s="409">
        <v>0.7</v>
      </c>
      <c r="AX94" s="410"/>
      <c r="AY94" s="409">
        <v>0.7</v>
      </c>
      <c r="AZ94" s="410"/>
      <c r="BA94" s="409">
        <v>1</v>
      </c>
      <c r="BB94" s="410"/>
      <c r="BC94" s="409">
        <v>0.8</v>
      </c>
      <c r="BD94" s="410"/>
      <c r="BE94" s="409">
        <v>1.1000000000000001</v>
      </c>
      <c r="BF94" s="410"/>
      <c r="BG94" s="409">
        <v>0.9</v>
      </c>
      <c r="BH94" s="410"/>
      <c r="BI94" s="409">
        <v>1</v>
      </c>
      <c r="BJ94" s="410"/>
      <c r="BK94" s="409">
        <v>1.1000000000000001</v>
      </c>
      <c r="BL94" s="410"/>
      <c r="BM94" s="409">
        <v>1.1000000000000001</v>
      </c>
      <c r="BN94" s="410"/>
      <c r="BO94" s="409">
        <v>1.1000000000000001</v>
      </c>
      <c r="BP94" s="410"/>
      <c r="BQ94" s="409">
        <v>1.1000000000000001</v>
      </c>
      <c r="BR94" s="410"/>
      <c r="BS94" s="409">
        <v>1</v>
      </c>
      <c r="BT94" s="410"/>
      <c r="BU94" s="409">
        <v>0.8</v>
      </c>
      <c r="BV94" s="410"/>
      <c r="BW94" s="409">
        <v>0.9</v>
      </c>
      <c r="BX94" s="410"/>
      <c r="BY94" s="409">
        <v>0.8</v>
      </c>
      <c r="BZ94" s="410"/>
      <c r="CA94" s="409">
        <v>0.8</v>
      </c>
      <c r="CB94" s="410"/>
      <c r="CC94" s="409">
        <v>1.2</v>
      </c>
      <c r="CD94" s="410"/>
      <c r="CE94" s="409">
        <v>0.8</v>
      </c>
      <c r="CF94" s="410"/>
      <c r="CG94" s="409">
        <v>1.2</v>
      </c>
      <c r="CH94" s="410"/>
      <c r="CI94" s="409">
        <v>1</v>
      </c>
      <c r="CJ94" s="410"/>
      <c r="CK94" s="409">
        <v>0.8</v>
      </c>
      <c r="CL94" s="410"/>
      <c r="CM94" s="409">
        <v>1.1000000000000001</v>
      </c>
      <c r="CN94" s="410"/>
      <c r="CO94" s="409"/>
      <c r="CP94" s="410"/>
    </row>
    <row r="95" spans="1:94" x14ac:dyDescent="0.35">
      <c r="A95" s="413" t="s">
        <v>92</v>
      </c>
      <c r="B95" s="413"/>
      <c r="C95" s="413"/>
      <c r="D95" s="413"/>
      <c r="E95" s="413"/>
      <c r="F95" s="413"/>
      <c r="G95" s="413"/>
      <c r="H95" s="413"/>
      <c r="I95" s="413"/>
      <c r="K95" s="409">
        <v>0.7</v>
      </c>
      <c r="L95" s="410"/>
      <c r="M95" s="409">
        <v>0.7</v>
      </c>
      <c r="N95" s="410"/>
      <c r="O95" s="409">
        <v>0.7</v>
      </c>
      <c r="P95" s="410"/>
      <c r="Q95" s="409">
        <v>1</v>
      </c>
      <c r="R95" s="410"/>
      <c r="S95" s="409">
        <v>0.7</v>
      </c>
      <c r="T95" s="410"/>
      <c r="U95" s="409">
        <v>0.9</v>
      </c>
      <c r="V95" s="410"/>
      <c r="W95" s="409">
        <v>0.9</v>
      </c>
      <c r="X95" s="410"/>
      <c r="Y95" s="409">
        <v>0.8</v>
      </c>
      <c r="Z95" s="410"/>
      <c r="AA95" s="409">
        <v>0.9</v>
      </c>
      <c r="AB95" s="410"/>
      <c r="AC95" s="409">
        <v>1</v>
      </c>
      <c r="AD95" s="410"/>
      <c r="AE95" s="409">
        <v>1</v>
      </c>
      <c r="AF95" s="410"/>
      <c r="AG95" s="409">
        <v>1.2</v>
      </c>
      <c r="AH95" s="410"/>
      <c r="AI95" s="409">
        <v>0.8</v>
      </c>
      <c r="AJ95" s="410"/>
      <c r="AK95" s="409">
        <v>1.2</v>
      </c>
      <c r="AL95" s="410"/>
      <c r="AM95" s="409">
        <v>0.9</v>
      </c>
      <c r="AN95" s="410"/>
      <c r="AO95" s="409">
        <v>0.9</v>
      </c>
      <c r="AP95" s="410"/>
      <c r="AQ95" s="409">
        <v>1.1000000000000001</v>
      </c>
      <c r="AR95" s="410"/>
      <c r="AS95" s="409">
        <v>0.7</v>
      </c>
      <c r="AT95" s="410"/>
      <c r="AU95" s="409">
        <v>0.8</v>
      </c>
      <c r="AV95" s="410"/>
      <c r="AW95" s="409">
        <v>0.7</v>
      </c>
      <c r="AX95" s="410"/>
      <c r="AY95" s="409">
        <v>0.7</v>
      </c>
      <c r="AZ95" s="410"/>
      <c r="BA95" s="409">
        <v>1</v>
      </c>
      <c r="BB95" s="410"/>
      <c r="BC95" s="409">
        <v>1.1000000000000001</v>
      </c>
      <c r="BD95" s="410"/>
      <c r="BE95" s="409">
        <v>1.1000000000000001</v>
      </c>
      <c r="BF95" s="410"/>
      <c r="BG95" s="409">
        <v>0.9</v>
      </c>
      <c r="BH95" s="410"/>
      <c r="BI95" s="409">
        <v>1</v>
      </c>
      <c r="BJ95" s="410"/>
      <c r="BK95" s="409">
        <v>0.7</v>
      </c>
      <c r="BL95" s="410"/>
      <c r="BM95" s="409">
        <v>0.8</v>
      </c>
      <c r="BN95" s="410"/>
      <c r="BO95" s="409">
        <v>0.8</v>
      </c>
      <c r="BP95" s="410"/>
      <c r="BQ95" s="409">
        <v>1.2</v>
      </c>
      <c r="BR95" s="410"/>
      <c r="BS95" s="409">
        <v>1</v>
      </c>
      <c r="BT95" s="410"/>
      <c r="BU95" s="409">
        <v>0.8</v>
      </c>
      <c r="BV95" s="410"/>
      <c r="BW95" s="409">
        <v>0.9</v>
      </c>
      <c r="BX95" s="410"/>
      <c r="BY95" s="409">
        <v>0.8</v>
      </c>
      <c r="BZ95" s="410"/>
      <c r="CA95" s="409">
        <v>0.8</v>
      </c>
      <c r="CB95" s="410"/>
      <c r="CC95" s="409">
        <v>0.8</v>
      </c>
      <c r="CD95" s="410"/>
      <c r="CE95" s="409">
        <v>0.8</v>
      </c>
      <c r="CF95" s="410"/>
      <c r="CG95" s="409">
        <v>1.2</v>
      </c>
      <c r="CH95" s="410"/>
      <c r="CI95" s="409">
        <v>0.7</v>
      </c>
      <c r="CJ95" s="410"/>
      <c r="CK95" s="409">
        <v>0.8</v>
      </c>
      <c r="CL95" s="410"/>
      <c r="CM95" s="409">
        <v>1.1000000000000001</v>
      </c>
      <c r="CN95" s="410"/>
      <c r="CO95" s="409"/>
      <c r="CP95" s="410"/>
    </row>
    <row r="96" spans="1:94" x14ac:dyDescent="0.35">
      <c r="A96" s="413" t="s">
        <v>554</v>
      </c>
      <c r="B96" s="413"/>
      <c r="C96" s="413"/>
      <c r="D96" s="413"/>
      <c r="E96" s="413"/>
      <c r="F96" s="413"/>
      <c r="G96" s="413"/>
      <c r="H96" s="413"/>
      <c r="I96" s="413"/>
      <c r="K96" s="409">
        <v>1</v>
      </c>
      <c r="L96" s="410"/>
      <c r="M96" s="409">
        <v>1</v>
      </c>
      <c r="N96" s="410"/>
      <c r="O96" s="409">
        <v>0.7</v>
      </c>
      <c r="P96" s="410"/>
      <c r="Q96" s="409">
        <v>1</v>
      </c>
      <c r="R96" s="410"/>
      <c r="S96" s="409">
        <v>1</v>
      </c>
      <c r="T96" s="410"/>
      <c r="U96" s="409">
        <v>0.9</v>
      </c>
      <c r="V96" s="410"/>
      <c r="W96" s="409">
        <v>0.9</v>
      </c>
      <c r="X96" s="410"/>
      <c r="Y96" s="409">
        <v>0.8</v>
      </c>
      <c r="Z96" s="410"/>
      <c r="AA96" s="409">
        <v>0.9</v>
      </c>
      <c r="AB96" s="410"/>
      <c r="AC96" s="409">
        <v>1</v>
      </c>
      <c r="AD96" s="410"/>
      <c r="AE96" s="409">
        <v>0.8</v>
      </c>
      <c r="AF96" s="410"/>
      <c r="AG96" s="409">
        <v>1.2</v>
      </c>
      <c r="AH96" s="410"/>
      <c r="AI96" s="409">
        <v>0.8</v>
      </c>
      <c r="AJ96" s="410"/>
      <c r="AK96" s="409">
        <v>1.2</v>
      </c>
      <c r="AL96" s="410"/>
      <c r="AM96" s="409">
        <v>0.9</v>
      </c>
      <c r="AN96" s="410"/>
      <c r="AO96" s="409">
        <v>0.9</v>
      </c>
      <c r="AP96" s="410"/>
      <c r="AQ96" s="409">
        <v>1.2</v>
      </c>
      <c r="AR96" s="410"/>
      <c r="AS96" s="409">
        <v>0.7</v>
      </c>
      <c r="AT96" s="410"/>
      <c r="AU96" s="409">
        <v>0.8</v>
      </c>
      <c r="AV96" s="410"/>
      <c r="AW96" s="409">
        <v>1.1000000000000001</v>
      </c>
      <c r="AX96" s="410"/>
      <c r="AY96" s="409">
        <v>1.1000000000000001</v>
      </c>
      <c r="AZ96" s="410"/>
      <c r="BA96" s="409">
        <v>1.2</v>
      </c>
      <c r="BB96" s="410"/>
      <c r="BC96" s="409" t="s">
        <v>387</v>
      </c>
      <c r="BD96" s="410"/>
      <c r="BE96" s="409">
        <v>1.2</v>
      </c>
      <c r="BF96" s="410"/>
      <c r="BG96" s="409">
        <v>1.1000000000000001</v>
      </c>
      <c r="BH96" s="410"/>
      <c r="BI96" s="409">
        <v>1.1000000000000001</v>
      </c>
      <c r="BJ96" s="410"/>
      <c r="BK96" s="409">
        <v>1.2</v>
      </c>
      <c r="BL96" s="410"/>
      <c r="BM96" s="409">
        <v>0.8</v>
      </c>
      <c r="BN96" s="410"/>
      <c r="BO96" s="409">
        <v>0.8</v>
      </c>
      <c r="BP96" s="410"/>
      <c r="BQ96" s="409">
        <v>1.2</v>
      </c>
      <c r="BR96" s="410"/>
      <c r="BS96" s="409">
        <v>0.8</v>
      </c>
      <c r="BT96" s="410"/>
      <c r="BU96" s="409">
        <v>1.1000000000000001</v>
      </c>
      <c r="BV96" s="410"/>
      <c r="BW96" s="409">
        <v>0.9</v>
      </c>
      <c r="BX96" s="410"/>
      <c r="BY96" s="409">
        <v>1.1000000000000001</v>
      </c>
      <c r="BZ96" s="410"/>
      <c r="CA96" s="409">
        <v>1.1000000000000001</v>
      </c>
      <c r="CB96" s="410"/>
      <c r="CC96" s="409">
        <v>1.2</v>
      </c>
      <c r="CD96" s="410"/>
      <c r="CE96" s="409">
        <v>1.2</v>
      </c>
      <c r="CF96" s="410"/>
      <c r="CG96" s="409">
        <v>1.2</v>
      </c>
      <c r="CH96" s="410"/>
      <c r="CI96" s="409">
        <v>1</v>
      </c>
      <c r="CJ96" s="410"/>
      <c r="CK96" s="409">
        <v>0.8</v>
      </c>
      <c r="CL96" s="410"/>
      <c r="CM96" s="409">
        <v>1.2</v>
      </c>
      <c r="CN96" s="410"/>
      <c r="CO96" s="409"/>
      <c r="CP96" s="410"/>
    </row>
    <row r="97" spans="1:94" x14ac:dyDescent="0.35">
      <c r="A97" s="413" t="s">
        <v>554</v>
      </c>
      <c r="B97" s="413"/>
      <c r="C97" s="413"/>
      <c r="D97" s="413"/>
      <c r="E97" s="413"/>
      <c r="F97" s="413"/>
      <c r="G97" s="413"/>
      <c r="H97" s="413"/>
      <c r="I97" s="413"/>
      <c r="K97" s="409">
        <v>1</v>
      </c>
      <c r="L97" s="410"/>
      <c r="M97" s="409">
        <v>1</v>
      </c>
      <c r="N97" s="410"/>
      <c r="O97" s="409">
        <v>0.7</v>
      </c>
      <c r="P97" s="410"/>
      <c r="Q97" s="409">
        <v>1</v>
      </c>
      <c r="R97" s="410"/>
      <c r="S97" s="409">
        <v>1</v>
      </c>
      <c r="T97" s="410"/>
      <c r="U97" s="409">
        <v>0.9</v>
      </c>
      <c r="V97" s="410"/>
      <c r="W97" s="409">
        <v>0.9</v>
      </c>
      <c r="X97" s="410"/>
      <c r="Y97" s="409">
        <v>0.8</v>
      </c>
      <c r="Z97" s="410"/>
      <c r="AA97" s="409">
        <v>0.9</v>
      </c>
      <c r="AB97" s="410"/>
      <c r="AC97" s="409">
        <v>1</v>
      </c>
      <c r="AD97" s="410"/>
      <c r="AE97" s="409">
        <v>0.8</v>
      </c>
      <c r="AF97" s="410"/>
      <c r="AG97" s="409">
        <v>1.2</v>
      </c>
      <c r="AH97" s="410"/>
      <c r="AI97" s="409">
        <v>0.8</v>
      </c>
      <c r="AJ97" s="410"/>
      <c r="AK97" s="409">
        <v>1.2</v>
      </c>
      <c r="AL97" s="410"/>
      <c r="AM97" s="409">
        <v>0.9</v>
      </c>
      <c r="AN97" s="410"/>
      <c r="AO97" s="409">
        <v>0.9</v>
      </c>
      <c r="AP97" s="410"/>
      <c r="AQ97" s="409">
        <v>1.2</v>
      </c>
      <c r="AR97" s="410"/>
      <c r="AS97" s="409">
        <v>0.7</v>
      </c>
      <c r="AT97" s="410"/>
      <c r="AU97" s="409">
        <v>0.8</v>
      </c>
      <c r="AV97" s="410"/>
      <c r="AW97" s="409">
        <v>1.1000000000000001</v>
      </c>
      <c r="AX97" s="410"/>
      <c r="AY97" s="409">
        <v>1.1000000000000001</v>
      </c>
      <c r="AZ97" s="410"/>
      <c r="BA97" s="409">
        <v>1.2</v>
      </c>
      <c r="BB97" s="410"/>
      <c r="BC97" s="409">
        <v>0.8</v>
      </c>
      <c r="BD97" s="410"/>
      <c r="BE97" s="409">
        <v>1.2</v>
      </c>
      <c r="BF97" s="410"/>
      <c r="BG97" s="409">
        <v>1.1000000000000001</v>
      </c>
      <c r="BH97" s="410"/>
      <c r="BI97" s="409">
        <v>1.1000000000000001</v>
      </c>
      <c r="BJ97" s="410"/>
      <c r="BK97" s="409">
        <v>1.2</v>
      </c>
      <c r="BL97" s="410"/>
      <c r="BM97" s="409">
        <v>0.8</v>
      </c>
      <c r="BN97" s="410"/>
      <c r="BO97" s="409">
        <v>0.8</v>
      </c>
      <c r="BP97" s="410"/>
      <c r="BQ97" s="409">
        <v>1.2</v>
      </c>
      <c r="BR97" s="410"/>
      <c r="BS97" s="409">
        <v>0.8</v>
      </c>
      <c r="BT97" s="410"/>
      <c r="BU97" s="409">
        <v>1.1000000000000001</v>
      </c>
      <c r="BV97" s="410"/>
      <c r="BW97" s="409">
        <v>0.9</v>
      </c>
      <c r="BX97" s="410"/>
      <c r="BY97" s="409">
        <v>1.1000000000000001</v>
      </c>
      <c r="BZ97" s="410"/>
      <c r="CA97" s="409">
        <v>1.1000000000000001</v>
      </c>
      <c r="CB97" s="410"/>
      <c r="CC97" s="409">
        <v>1.2</v>
      </c>
      <c r="CD97" s="410"/>
      <c r="CE97" s="409">
        <v>1.2</v>
      </c>
      <c r="CF97" s="410"/>
      <c r="CG97" s="409">
        <v>1.2</v>
      </c>
      <c r="CH97" s="410"/>
      <c r="CI97" s="409">
        <v>1</v>
      </c>
      <c r="CJ97" s="410"/>
      <c r="CK97" s="409">
        <v>0.8</v>
      </c>
      <c r="CL97" s="410"/>
      <c r="CM97" s="409">
        <v>1.2</v>
      </c>
      <c r="CN97" s="410"/>
      <c r="CO97" s="409"/>
      <c r="CP97" s="410"/>
    </row>
    <row r="98" spans="1:94" x14ac:dyDescent="0.35">
      <c r="A98" s="413" t="s">
        <v>554</v>
      </c>
      <c r="B98" s="413"/>
      <c r="C98" s="413"/>
      <c r="D98" s="413"/>
      <c r="E98" s="413"/>
      <c r="F98" s="413"/>
      <c r="G98" s="413"/>
      <c r="H98" s="413"/>
      <c r="I98" s="413"/>
      <c r="K98" s="409">
        <v>1</v>
      </c>
      <c r="L98" s="410"/>
      <c r="M98" s="409">
        <v>1</v>
      </c>
      <c r="N98" s="410"/>
      <c r="O98" s="409">
        <v>0.7</v>
      </c>
      <c r="P98" s="410"/>
      <c r="Q98" s="409">
        <v>1</v>
      </c>
      <c r="R98" s="410"/>
      <c r="S98" s="409">
        <v>1</v>
      </c>
      <c r="T98" s="410"/>
      <c r="U98" s="409">
        <v>0.9</v>
      </c>
      <c r="V98" s="410"/>
      <c r="W98" s="409">
        <v>0.9</v>
      </c>
      <c r="X98" s="410"/>
      <c r="Y98" s="409">
        <v>0.8</v>
      </c>
      <c r="Z98" s="410"/>
      <c r="AA98" s="409">
        <v>0.9</v>
      </c>
      <c r="AB98" s="410"/>
      <c r="AC98" s="409">
        <v>1</v>
      </c>
      <c r="AD98" s="410"/>
      <c r="AE98" s="409">
        <v>0.8</v>
      </c>
      <c r="AF98" s="410"/>
      <c r="AG98" s="409">
        <v>1.2</v>
      </c>
      <c r="AH98" s="410"/>
      <c r="AI98" s="409">
        <v>0.8</v>
      </c>
      <c r="AJ98" s="410"/>
      <c r="AK98" s="409">
        <v>1.2</v>
      </c>
      <c r="AL98" s="410"/>
      <c r="AM98" s="409">
        <v>0.9</v>
      </c>
      <c r="AN98" s="410"/>
      <c r="AO98" s="409">
        <v>0.9</v>
      </c>
      <c r="AP98" s="410"/>
      <c r="AQ98" s="409">
        <v>1.2</v>
      </c>
      <c r="AR98" s="410"/>
      <c r="AS98" s="409">
        <v>0.7</v>
      </c>
      <c r="AT98" s="410"/>
      <c r="AU98" s="409">
        <v>0.8</v>
      </c>
      <c r="AV98" s="410"/>
      <c r="AW98" s="409">
        <v>1.1000000000000001</v>
      </c>
      <c r="AX98" s="410"/>
      <c r="AY98" s="409">
        <v>1.1000000000000001</v>
      </c>
      <c r="AZ98" s="410"/>
      <c r="BA98" s="409">
        <v>1.2</v>
      </c>
      <c r="BB98" s="410"/>
      <c r="BC98" s="409">
        <v>0.8</v>
      </c>
      <c r="BD98" s="410"/>
      <c r="BE98" s="409">
        <v>1.2</v>
      </c>
      <c r="BF98" s="410"/>
      <c r="BG98" s="409">
        <v>1.1000000000000001</v>
      </c>
      <c r="BH98" s="410"/>
      <c r="BI98" s="409">
        <v>1.1000000000000001</v>
      </c>
      <c r="BJ98" s="410"/>
      <c r="BK98" s="409">
        <v>1.2</v>
      </c>
      <c r="BL98" s="410"/>
      <c r="BM98" s="409">
        <v>0.8</v>
      </c>
      <c r="BN98" s="410"/>
      <c r="BO98" s="409">
        <v>0.8</v>
      </c>
      <c r="BP98" s="410"/>
      <c r="BQ98" s="409">
        <v>1.2</v>
      </c>
      <c r="BR98" s="410"/>
      <c r="BS98" s="409">
        <v>0.8</v>
      </c>
      <c r="BT98" s="410"/>
      <c r="BU98" s="409">
        <v>1.1000000000000001</v>
      </c>
      <c r="BV98" s="410"/>
      <c r="BW98" s="409">
        <v>0.9</v>
      </c>
      <c r="BX98" s="410"/>
      <c r="BY98" s="409">
        <v>1.1000000000000001</v>
      </c>
      <c r="BZ98" s="410"/>
      <c r="CA98" s="409">
        <v>1.1000000000000001</v>
      </c>
      <c r="CB98" s="410"/>
      <c r="CC98" s="409">
        <v>1.2</v>
      </c>
      <c r="CD98" s="410"/>
      <c r="CE98" s="409">
        <v>1.2</v>
      </c>
      <c r="CF98" s="410"/>
      <c r="CG98" s="409">
        <v>1.2</v>
      </c>
      <c r="CH98" s="410"/>
      <c r="CI98" s="409">
        <v>1</v>
      </c>
      <c r="CJ98" s="410"/>
      <c r="CK98" s="409">
        <v>0.8</v>
      </c>
      <c r="CL98" s="410"/>
      <c r="CM98" s="409">
        <v>1.2</v>
      </c>
      <c r="CN98" s="410"/>
      <c r="CO98" s="409"/>
      <c r="CP98" s="410"/>
    </row>
    <row r="99" spans="1:94" x14ac:dyDescent="0.35">
      <c r="A99" s="413" t="s">
        <v>422</v>
      </c>
      <c r="B99" s="413"/>
      <c r="C99" s="413"/>
      <c r="D99" s="413"/>
      <c r="E99" s="413"/>
      <c r="F99" s="413"/>
      <c r="G99" s="413"/>
      <c r="H99" s="413"/>
      <c r="I99" s="413"/>
      <c r="K99" s="409">
        <v>1.1000000000000001</v>
      </c>
      <c r="L99" s="410"/>
      <c r="M99" s="409">
        <v>1</v>
      </c>
      <c r="N99" s="410"/>
      <c r="O99" s="409">
        <v>0.7</v>
      </c>
      <c r="P99" s="410"/>
      <c r="Q99" s="409">
        <v>1</v>
      </c>
      <c r="R99" s="410"/>
      <c r="S99" s="409">
        <v>1</v>
      </c>
      <c r="T99" s="410"/>
      <c r="U99" s="409">
        <v>1.2</v>
      </c>
      <c r="V99" s="410"/>
      <c r="W99" s="409">
        <v>1.2</v>
      </c>
      <c r="X99" s="410"/>
      <c r="Y99" s="409">
        <v>0.8</v>
      </c>
      <c r="Z99" s="410"/>
      <c r="AA99" s="409">
        <v>1.2</v>
      </c>
      <c r="AB99" s="410"/>
      <c r="AC99" s="409">
        <v>1</v>
      </c>
      <c r="AD99" s="410"/>
      <c r="AE99" s="409">
        <v>1.1000000000000001</v>
      </c>
      <c r="AF99" s="410"/>
      <c r="AG99" s="409">
        <v>1.2</v>
      </c>
      <c r="AH99" s="410"/>
      <c r="AI99" s="409">
        <v>0.8</v>
      </c>
      <c r="AJ99" s="410"/>
      <c r="AK99" s="409">
        <v>1.2</v>
      </c>
      <c r="AL99" s="410"/>
      <c r="AM99" s="409">
        <v>0.9</v>
      </c>
      <c r="AN99" s="410"/>
      <c r="AO99" s="409">
        <v>0.9</v>
      </c>
      <c r="AP99" s="410"/>
      <c r="AQ99" s="409">
        <v>1.2</v>
      </c>
      <c r="AR99" s="410"/>
      <c r="AS99" s="409">
        <v>0.7</v>
      </c>
      <c r="AT99" s="410"/>
      <c r="AU99" s="409">
        <v>0.8</v>
      </c>
      <c r="AV99" s="410"/>
      <c r="AW99" s="409">
        <v>1.2</v>
      </c>
      <c r="AX99" s="410"/>
      <c r="AY99" s="409">
        <v>1.2</v>
      </c>
      <c r="AZ99" s="410"/>
      <c r="BA99" s="409">
        <v>1</v>
      </c>
      <c r="BB99" s="410"/>
      <c r="BC99" s="409">
        <v>0.8</v>
      </c>
      <c r="BD99" s="410"/>
      <c r="BE99" s="409">
        <v>1.1000000000000001</v>
      </c>
      <c r="BF99" s="410"/>
      <c r="BG99" s="409">
        <v>0.9</v>
      </c>
      <c r="BH99" s="410"/>
      <c r="BI99" s="409">
        <v>1</v>
      </c>
      <c r="BJ99" s="410"/>
      <c r="BK99" s="409">
        <v>0.7</v>
      </c>
      <c r="BL99" s="410"/>
      <c r="BM99" s="409">
        <v>1.2</v>
      </c>
      <c r="BN99" s="410"/>
      <c r="BO99" s="409">
        <v>1.2</v>
      </c>
      <c r="BP99" s="410"/>
      <c r="BQ99" s="409">
        <v>1.2</v>
      </c>
      <c r="BR99" s="410"/>
      <c r="BS99" s="409">
        <v>1</v>
      </c>
      <c r="BT99" s="410"/>
      <c r="BU99" s="409">
        <v>1.2</v>
      </c>
      <c r="BV99" s="410"/>
      <c r="BW99" s="409">
        <v>1.2</v>
      </c>
      <c r="BX99" s="410"/>
      <c r="BY99" s="409">
        <v>1.2</v>
      </c>
      <c r="BZ99" s="410"/>
      <c r="CA99" s="409">
        <v>1.2</v>
      </c>
      <c r="CB99" s="410"/>
      <c r="CC99" s="409">
        <v>1.2</v>
      </c>
      <c r="CD99" s="410"/>
      <c r="CE99" s="409">
        <v>1</v>
      </c>
      <c r="CF99" s="410"/>
      <c r="CG99" s="409">
        <v>1.2</v>
      </c>
      <c r="CH99" s="410"/>
      <c r="CI99" s="409">
        <v>1</v>
      </c>
      <c r="CJ99" s="410"/>
      <c r="CK99" s="409">
        <v>1.2</v>
      </c>
      <c r="CL99" s="410"/>
      <c r="CM99" s="409">
        <v>1.1000000000000001</v>
      </c>
      <c r="CN99" s="410"/>
      <c r="CO99" s="409"/>
      <c r="CP99" s="410"/>
    </row>
    <row r="100" spans="1:94" x14ac:dyDescent="0.35">
      <c r="A100" s="413" t="s">
        <v>228</v>
      </c>
      <c r="B100" s="413"/>
      <c r="C100" s="413"/>
      <c r="D100" s="413"/>
      <c r="E100" s="413"/>
      <c r="F100" s="413"/>
      <c r="G100" s="413"/>
      <c r="H100" s="413"/>
      <c r="I100" s="413"/>
      <c r="K100" s="409">
        <v>1</v>
      </c>
      <c r="L100" s="410"/>
      <c r="M100" s="409">
        <v>1</v>
      </c>
      <c r="N100" s="410"/>
      <c r="O100" s="409">
        <v>0.7</v>
      </c>
      <c r="P100" s="410"/>
      <c r="Q100" s="409">
        <v>1</v>
      </c>
      <c r="R100" s="410"/>
      <c r="S100" s="409">
        <v>1</v>
      </c>
      <c r="T100" s="410"/>
      <c r="U100" s="409">
        <v>0.9</v>
      </c>
      <c r="V100" s="410"/>
      <c r="W100" s="409">
        <v>0.9</v>
      </c>
      <c r="X100" s="410"/>
      <c r="Y100" s="409">
        <v>0.8</v>
      </c>
      <c r="Z100" s="410"/>
      <c r="AA100" s="409">
        <v>0.9</v>
      </c>
      <c r="AB100" s="410"/>
      <c r="AC100" s="409">
        <v>1</v>
      </c>
      <c r="AD100" s="410"/>
      <c r="AE100" s="409">
        <v>0.8</v>
      </c>
      <c r="AF100" s="410"/>
      <c r="AG100" s="409">
        <v>1.2</v>
      </c>
      <c r="AH100" s="410"/>
      <c r="AI100" s="409">
        <v>0.8</v>
      </c>
      <c r="AJ100" s="410"/>
      <c r="AK100" s="409">
        <v>1.2</v>
      </c>
      <c r="AL100" s="410"/>
      <c r="AM100" s="409">
        <v>0.9</v>
      </c>
      <c r="AN100" s="410"/>
      <c r="AO100" s="409">
        <v>0.9</v>
      </c>
      <c r="AP100" s="410"/>
      <c r="AQ100" s="409">
        <v>1.2</v>
      </c>
      <c r="AR100" s="410"/>
      <c r="AS100" s="409">
        <v>0.7</v>
      </c>
      <c r="AT100" s="410"/>
      <c r="AU100" s="409">
        <v>0.8</v>
      </c>
      <c r="AV100" s="410"/>
      <c r="AW100" s="409" t="s">
        <v>396</v>
      </c>
      <c r="AX100" s="410"/>
      <c r="AY100" s="409">
        <v>1.1000000000000001</v>
      </c>
      <c r="AZ100" s="410"/>
      <c r="BA100" s="409">
        <v>1</v>
      </c>
      <c r="BB100" s="410"/>
      <c r="BC100" s="409">
        <v>0.8</v>
      </c>
      <c r="BD100" s="410"/>
      <c r="BE100" s="409">
        <v>1.1000000000000001</v>
      </c>
      <c r="BF100" s="410"/>
      <c r="BG100" s="409">
        <v>0.9</v>
      </c>
      <c r="BH100" s="410"/>
      <c r="BI100" s="409">
        <v>1</v>
      </c>
      <c r="BJ100" s="410"/>
      <c r="BK100" s="409">
        <v>0.7</v>
      </c>
      <c r="BL100" s="410"/>
      <c r="BM100" s="409" t="s">
        <v>386</v>
      </c>
      <c r="BN100" s="410"/>
      <c r="BO100" s="409" t="s">
        <v>396</v>
      </c>
      <c r="BP100" s="410"/>
      <c r="BQ100" s="409">
        <v>1.2</v>
      </c>
      <c r="BR100" s="410"/>
      <c r="BS100" s="409">
        <v>1</v>
      </c>
      <c r="BT100" s="410"/>
      <c r="BU100" s="409">
        <v>0.8</v>
      </c>
      <c r="BV100" s="410"/>
      <c r="BW100" s="409">
        <v>0.9</v>
      </c>
      <c r="BX100" s="410"/>
      <c r="BY100" s="409" t="s">
        <v>387</v>
      </c>
      <c r="BZ100" s="410"/>
      <c r="CA100" s="409">
        <v>0.8</v>
      </c>
      <c r="CB100" s="410"/>
      <c r="CC100" s="409">
        <v>1.2</v>
      </c>
      <c r="CD100" s="410"/>
      <c r="CE100" s="409">
        <v>0.8</v>
      </c>
      <c r="CF100" s="410"/>
      <c r="CG100" s="409" t="s">
        <v>396</v>
      </c>
      <c r="CH100" s="410"/>
      <c r="CI100" s="409">
        <v>1</v>
      </c>
      <c r="CJ100" s="410"/>
      <c r="CK100" s="409">
        <v>0.8</v>
      </c>
      <c r="CL100" s="410"/>
      <c r="CM100" s="409">
        <v>1.1000000000000001</v>
      </c>
      <c r="CN100" s="410"/>
      <c r="CO100" s="409"/>
      <c r="CP100" s="410"/>
    </row>
    <row r="101" spans="1:94" x14ac:dyDescent="0.35">
      <c r="A101" s="413" t="s">
        <v>228</v>
      </c>
      <c r="B101" s="413"/>
      <c r="C101" s="413"/>
      <c r="D101" s="413"/>
      <c r="E101" s="413"/>
      <c r="F101" s="413"/>
      <c r="G101" s="413"/>
      <c r="H101" s="413"/>
      <c r="I101" s="413"/>
      <c r="K101" s="409">
        <v>1</v>
      </c>
      <c r="L101" s="410"/>
      <c r="M101" s="409">
        <v>1</v>
      </c>
      <c r="N101" s="410"/>
      <c r="O101" s="409">
        <v>0.7</v>
      </c>
      <c r="P101" s="410"/>
      <c r="Q101" s="409">
        <v>1</v>
      </c>
      <c r="R101" s="410"/>
      <c r="S101" s="409">
        <v>1</v>
      </c>
      <c r="T101" s="410"/>
      <c r="U101" s="409">
        <v>0.9</v>
      </c>
      <c r="V101" s="410"/>
      <c r="W101" s="409">
        <v>0.9</v>
      </c>
      <c r="X101" s="410"/>
      <c r="Y101" s="409">
        <v>0.8</v>
      </c>
      <c r="Z101" s="410"/>
      <c r="AA101" s="409">
        <v>0.9</v>
      </c>
      <c r="AB101" s="410"/>
      <c r="AC101" s="409">
        <v>1</v>
      </c>
      <c r="AD101" s="410"/>
      <c r="AE101" s="409">
        <v>0.8</v>
      </c>
      <c r="AF101" s="410"/>
      <c r="AG101" s="409">
        <v>1.2</v>
      </c>
      <c r="AH101" s="410"/>
      <c r="AI101" s="409">
        <v>0.8</v>
      </c>
      <c r="AJ101" s="410"/>
      <c r="AK101" s="409">
        <v>1.2</v>
      </c>
      <c r="AL101" s="410"/>
      <c r="AM101" s="409">
        <v>0.9</v>
      </c>
      <c r="AN101" s="410"/>
      <c r="AO101" s="409">
        <v>0.9</v>
      </c>
      <c r="AP101" s="410"/>
      <c r="AQ101" s="409">
        <v>1.2</v>
      </c>
      <c r="AR101" s="410"/>
      <c r="AS101" s="409">
        <v>0.7</v>
      </c>
      <c r="AT101" s="410"/>
      <c r="AU101" s="409">
        <v>0.8</v>
      </c>
      <c r="AV101" s="410"/>
      <c r="AW101" s="409">
        <v>1.1000000000000001</v>
      </c>
      <c r="AX101" s="410"/>
      <c r="AY101" s="409">
        <v>1.1000000000000001</v>
      </c>
      <c r="AZ101" s="410"/>
      <c r="BA101" s="409">
        <v>1</v>
      </c>
      <c r="BB101" s="410"/>
      <c r="BC101" s="409">
        <v>0.8</v>
      </c>
      <c r="BD101" s="410"/>
      <c r="BE101" s="409">
        <v>1.1000000000000001</v>
      </c>
      <c r="BF101" s="410"/>
      <c r="BG101" s="409">
        <v>0.9</v>
      </c>
      <c r="BH101" s="410"/>
      <c r="BI101" s="409">
        <v>1</v>
      </c>
      <c r="BJ101" s="410"/>
      <c r="BK101" s="409">
        <v>0.7</v>
      </c>
      <c r="BL101" s="410"/>
      <c r="BM101" s="409">
        <v>0.8</v>
      </c>
      <c r="BN101" s="410"/>
      <c r="BO101" s="409">
        <v>0.8</v>
      </c>
      <c r="BP101" s="410"/>
      <c r="BQ101" s="409">
        <v>1.2</v>
      </c>
      <c r="BR101" s="410"/>
      <c r="BS101" s="409">
        <v>1.1000000000000001</v>
      </c>
      <c r="BT101" s="410"/>
      <c r="BU101" s="409">
        <v>0.8</v>
      </c>
      <c r="BV101" s="410"/>
      <c r="BW101" s="409">
        <v>0.9</v>
      </c>
      <c r="BX101" s="410"/>
      <c r="BY101" s="409">
        <v>0.8</v>
      </c>
      <c r="BZ101" s="410"/>
      <c r="CA101" s="409">
        <v>0.8</v>
      </c>
      <c r="CB101" s="410"/>
      <c r="CC101" s="409">
        <v>1.2</v>
      </c>
      <c r="CD101" s="410"/>
      <c r="CE101" s="409">
        <v>0.8</v>
      </c>
      <c r="CF101" s="410"/>
      <c r="CG101" s="409">
        <v>1.2</v>
      </c>
      <c r="CH101" s="410"/>
      <c r="CI101" s="409">
        <v>1</v>
      </c>
      <c r="CJ101" s="410"/>
      <c r="CK101" s="409">
        <v>0.8</v>
      </c>
      <c r="CL101" s="410"/>
      <c r="CM101" s="409">
        <v>1.1000000000000001</v>
      </c>
      <c r="CN101" s="410"/>
      <c r="CO101" s="409"/>
      <c r="CP101" s="410"/>
    </row>
    <row r="102" spans="1:94" x14ac:dyDescent="0.35">
      <c r="A102" s="413" t="s">
        <v>228</v>
      </c>
      <c r="B102" s="413"/>
      <c r="C102" s="413"/>
      <c r="D102" s="413"/>
      <c r="E102" s="413"/>
      <c r="F102" s="413"/>
      <c r="G102" s="413"/>
      <c r="H102" s="413"/>
      <c r="I102" s="413"/>
      <c r="K102" s="409">
        <v>1</v>
      </c>
      <c r="L102" s="410"/>
      <c r="M102" s="409">
        <v>1</v>
      </c>
      <c r="N102" s="410"/>
      <c r="O102" s="409">
        <v>0.7</v>
      </c>
      <c r="P102" s="410"/>
      <c r="Q102" s="409">
        <v>1</v>
      </c>
      <c r="R102" s="410"/>
      <c r="S102" s="409">
        <v>1</v>
      </c>
      <c r="T102" s="410"/>
      <c r="U102" s="409">
        <v>0.9</v>
      </c>
      <c r="V102" s="410"/>
      <c r="W102" s="409">
        <v>0.9</v>
      </c>
      <c r="X102" s="410"/>
      <c r="Y102" s="409">
        <v>0.8</v>
      </c>
      <c r="Z102" s="410"/>
      <c r="AA102" s="409">
        <v>0.9</v>
      </c>
      <c r="AB102" s="410"/>
      <c r="AC102" s="409">
        <v>1</v>
      </c>
      <c r="AD102" s="410"/>
      <c r="AE102" s="409">
        <v>0.8</v>
      </c>
      <c r="AF102" s="410"/>
      <c r="AG102" s="409">
        <v>1.2</v>
      </c>
      <c r="AH102" s="410"/>
      <c r="AI102" s="409">
        <v>0.8</v>
      </c>
      <c r="AJ102" s="410"/>
      <c r="AK102" s="409">
        <v>1.2</v>
      </c>
      <c r="AL102" s="410"/>
      <c r="AM102" s="409">
        <v>0.9</v>
      </c>
      <c r="AN102" s="410"/>
      <c r="AO102" s="409">
        <v>0.9</v>
      </c>
      <c r="AP102" s="410"/>
      <c r="AQ102" s="409">
        <v>1.2</v>
      </c>
      <c r="AR102" s="410"/>
      <c r="AS102" s="409">
        <v>0.7</v>
      </c>
      <c r="AT102" s="410"/>
      <c r="AU102" s="409">
        <v>0.8</v>
      </c>
      <c r="AV102" s="410"/>
      <c r="AW102" s="409">
        <v>1.1000000000000001</v>
      </c>
      <c r="AX102" s="410"/>
      <c r="AY102" s="409">
        <v>1.1000000000000001</v>
      </c>
      <c r="AZ102" s="410"/>
      <c r="BA102" s="409">
        <v>1</v>
      </c>
      <c r="BB102" s="410"/>
      <c r="BC102" s="409">
        <v>0.8</v>
      </c>
      <c r="BD102" s="410"/>
      <c r="BE102" s="409">
        <v>1.1000000000000001</v>
      </c>
      <c r="BF102" s="410"/>
      <c r="BG102" s="409">
        <v>0.9</v>
      </c>
      <c r="BH102" s="410"/>
      <c r="BI102" s="409">
        <v>1</v>
      </c>
      <c r="BJ102" s="410"/>
      <c r="BK102" s="409">
        <v>0.7</v>
      </c>
      <c r="BL102" s="410"/>
      <c r="BM102" s="409">
        <v>0.8</v>
      </c>
      <c r="BN102" s="410"/>
      <c r="BO102" s="409">
        <v>0.8</v>
      </c>
      <c r="BP102" s="410"/>
      <c r="BQ102" s="409">
        <v>1.2</v>
      </c>
      <c r="BR102" s="410"/>
      <c r="BS102" s="409">
        <v>1.1000000000000001</v>
      </c>
      <c r="BT102" s="410"/>
      <c r="BU102" s="409">
        <v>0.8</v>
      </c>
      <c r="BV102" s="410"/>
      <c r="BW102" s="409">
        <v>0.9</v>
      </c>
      <c r="BX102" s="410"/>
      <c r="BY102" s="409">
        <v>0.8</v>
      </c>
      <c r="BZ102" s="410"/>
      <c r="CA102" s="409">
        <v>0.8</v>
      </c>
      <c r="CB102" s="410"/>
      <c r="CC102" s="409">
        <v>1.2</v>
      </c>
      <c r="CD102" s="410"/>
      <c r="CE102" s="409">
        <v>0.8</v>
      </c>
      <c r="CF102" s="410"/>
      <c r="CG102" s="409">
        <v>1.2</v>
      </c>
      <c r="CH102" s="410"/>
      <c r="CI102" s="409">
        <v>1</v>
      </c>
      <c r="CJ102" s="410"/>
      <c r="CK102" s="409">
        <v>0.8</v>
      </c>
      <c r="CL102" s="410"/>
      <c r="CM102" s="409">
        <v>1.1000000000000001</v>
      </c>
      <c r="CN102" s="410"/>
      <c r="CO102" s="409"/>
      <c r="CP102" s="410"/>
    </row>
    <row r="103" spans="1:94" x14ac:dyDescent="0.35">
      <c r="A103" s="413" t="s">
        <v>93</v>
      </c>
      <c r="B103" s="413"/>
      <c r="C103" s="413"/>
      <c r="D103" s="413"/>
      <c r="E103" s="413"/>
      <c r="F103" s="413"/>
      <c r="G103" s="413"/>
      <c r="H103" s="413"/>
      <c r="I103" s="413"/>
      <c r="K103" s="409">
        <v>1</v>
      </c>
      <c r="L103" s="410"/>
      <c r="M103" s="409">
        <v>1</v>
      </c>
      <c r="N103" s="410"/>
      <c r="O103" s="409">
        <v>0.7</v>
      </c>
      <c r="P103" s="410"/>
      <c r="Q103" s="409">
        <v>1.2</v>
      </c>
      <c r="R103" s="410"/>
      <c r="S103" s="409">
        <v>1.2</v>
      </c>
      <c r="T103" s="410"/>
      <c r="U103" s="409">
        <v>0.9</v>
      </c>
      <c r="V103" s="410"/>
      <c r="W103" s="409">
        <v>0.9</v>
      </c>
      <c r="X103" s="410"/>
      <c r="Y103" s="409">
        <v>1.2</v>
      </c>
      <c r="Z103" s="410"/>
      <c r="AA103" s="409">
        <v>0.9</v>
      </c>
      <c r="AB103" s="410"/>
      <c r="AC103" s="409">
        <v>1.2</v>
      </c>
      <c r="AD103" s="410"/>
      <c r="AE103" s="409">
        <v>0.8</v>
      </c>
      <c r="AF103" s="410"/>
      <c r="AG103" s="409">
        <v>1.3</v>
      </c>
      <c r="AH103" s="410"/>
      <c r="AI103" s="409">
        <v>1.1000000000000001</v>
      </c>
      <c r="AJ103" s="410"/>
      <c r="AK103" s="409">
        <v>1.3</v>
      </c>
      <c r="AL103" s="410"/>
      <c r="AM103" s="409">
        <v>1.1000000000000001</v>
      </c>
      <c r="AN103" s="410"/>
      <c r="AO103" s="409">
        <v>1.3</v>
      </c>
      <c r="AP103" s="410"/>
      <c r="AQ103" s="409">
        <v>1.2</v>
      </c>
      <c r="AR103" s="410"/>
      <c r="AS103" s="409">
        <v>1.2</v>
      </c>
      <c r="AT103" s="410"/>
      <c r="AU103" s="409">
        <v>1.2</v>
      </c>
      <c r="AV103" s="410"/>
      <c r="AW103" s="409">
        <v>1.1000000000000001</v>
      </c>
      <c r="AX103" s="410"/>
      <c r="AY103" s="409">
        <v>1.3</v>
      </c>
      <c r="AZ103" s="410"/>
      <c r="BA103" s="409">
        <v>1.1000000000000001</v>
      </c>
      <c r="BB103" s="410"/>
      <c r="BC103" s="409">
        <v>1.3</v>
      </c>
      <c r="BD103" s="410"/>
      <c r="BE103" s="409">
        <v>1.1000000000000001</v>
      </c>
      <c r="BF103" s="410"/>
      <c r="BG103" s="409">
        <v>1.3</v>
      </c>
      <c r="BH103" s="410"/>
      <c r="BI103" s="409">
        <v>1.3</v>
      </c>
      <c r="BJ103" s="410"/>
      <c r="BK103" s="409">
        <v>1</v>
      </c>
      <c r="BL103" s="410"/>
      <c r="BM103" s="409">
        <v>1</v>
      </c>
      <c r="BN103" s="410"/>
      <c r="BO103" s="409">
        <v>1.1000000000000001</v>
      </c>
      <c r="BP103" s="410"/>
      <c r="BQ103" s="409">
        <v>1.2</v>
      </c>
      <c r="BR103" s="410"/>
      <c r="BS103" s="409">
        <v>1.1000000000000001</v>
      </c>
      <c r="BT103" s="410"/>
      <c r="BU103" s="409">
        <v>0.8</v>
      </c>
      <c r="BV103" s="410"/>
      <c r="BW103" s="409">
        <v>0.9</v>
      </c>
      <c r="BX103" s="410"/>
      <c r="BY103" s="409">
        <v>0.8</v>
      </c>
      <c r="BZ103" s="410"/>
      <c r="CA103" s="409">
        <v>0.8</v>
      </c>
      <c r="CB103" s="410"/>
      <c r="CC103" s="409">
        <v>1.3</v>
      </c>
      <c r="CD103" s="410"/>
      <c r="CE103" s="409">
        <v>0.8</v>
      </c>
      <c r="CF103" s="410"/>
      <c r="CG103" s="409">
        <v>1.3</v>
      </c>
      <c r="CH103" s="410"/>
      <c r="CI103" s="409">
        <v>1</v>
      </c>
      <c r="CJ103" s="410"/>
      <c r="CK103" s="409">
        <v>1.2</v>
      </c>
      <c r="CL103" s="410"/>
      <c r="CM103" s="409">
        <v>0.8</v>
      </c>
      <c r="CN103" s="410"/>
      <c r="CO103" s="409"/>
      <c r="CP103" s="410"/>
    </row>
    <row r="104" spans="1:94" x14ac:dyDescent="0.35">
      <c r="A104" s="413" t="s">
        <v>95</v>
      </c>
      <c r="B104" s="413"/>
      <c r="C104" s="413"/>
      <c r="D104" s="413"/>
      <c r="E104" s="413"/>
      <c r="F104" s="413"/>
      <c r="G104" s="413"/>
      <c r="H104" s="413"/>
      <c r="I104" s="413"/>
      <c r="K104" s="409">
        <v>1</v>
      </c>
      <c r="L104" s="410"/>
      <c r="M104" s="409">
        <v>1</v>
      </c>
      <c r="N104" s="410"/>
      <c r="O104" s="409">
        <v>0.7</v>
      </c>
      <c r="P104" s="410"/>
      <c r="Q104" s="409">
        <v>1</v>
      </c>
      <c r="R104" s="410"/>
      <c r="S104" s="409">
        <v>0.9</v>
      </c>
      <c r="T104" s="410"/>
      <c r="U104" s="409">
        <v>0.9</v>
      </c>
      <c r="V104" s="410"/>
      <c r="W104" s="409">
        <v>0.9</v>
      </c>
      <c r="X104" s="410"/>
      <c r="Y104" s="409">
        <v>0.8</v>
      </c>
      <c r="Z104" s="410"/>
      <c r="AA104" s="409">
        <v>0.9</v>
      </c>
      <c r="AB104" s="410"/>
      <c r="AC104" s="409">
        <v>1</v>
      </c>
      <c r="AD104" s="410"/>
      <c r="AE104" s="409">
        <v>0.8</v>
      </c>
      <c r="AF104" s="410"/>
      <c r="AG104" s="409">
        <v>0.7</v>
      </c>
      <c r="AH104" s="410"/>
      <c r="AI104" s="409">
        <v>0.8</v>
      </c>
      <c r="AJ104" s="410"/>
      <c r="AK104" s="409">
        <v>0.7</v>
      </c>
      <c r="AL104" s="410"/>
      <c r="AM104" s="409">
        <v>0.9</v>
      </c>
      <c r="AN104" s="410"/>
      <c r="AO104" s="409">
        <v>0.7</v>
      </c>
      <c r="AP104" s="410"/>
      <c r="AQ104" s="409">
        <v>1.2</v>
      </c>
      <c r="AR104" s="410"/>
      <c r="AS104" s="409">
        <v>1.3</v>
      </c>
      <c r="AT104" s="410"/>
      <c r="AU104" s="409">
        <v>1.1000000000000001</v>
      </c>
      <c r="AV104" s="410"/>
      <c r="AW104" s="409">
        <v>1.1000000000000001</v>
      </c>
      <c r="AX104" s="410"/>
      <c r="AY104" s="409">
        <v>1.1000000000000001</v>
      </c>
      <c r="AZ104" s="410"/>
      <c r="BA104" s="409">
        <v>1</v>
      </c>
      <c r="BB104" s="410"/>
      <c r="BC104" s="409">
        <v>0.8</v>
      </c>
      <c r="BD104" s="410"/>
      <c r="BE104" s="409">
        <v>1.1000000000000001</v>
      </c>
      <c r="BF104" s="410"/>
      <c r="BG104" s="409">
        <v>0.9</v>
      </c>
      <c r="BH104" s="410"/>
      <c r="BI104" s="409">
        <v>1</v>
      </c>
      <c r="BJ104" s="410"/>
      <c r="BK104" s="409">
        <v>0.7</v>
      </c>
      <c r="BL104" s="410"/>
      <c r="BM104" s="409">
        <v>0.8</v>
      </c>
      <c r="BN104" s="410"/>
      <c r="BO104" s="409">
        <v>0.8</v>
      </c>
      <c r="BP104" s="410"/>
      <c r="BQ104" s="409">
        <v>0.7</v>
      </c>
      <c r="BR104" s="410"/>
      <c r="BS104" s="409">
        <v>1</v>
      </c>
      <c r="BT104" s="410"/>
      <c r="BU104" s="409">
        <v>1.1000000000000001</v>
      </c>
      <c r="BV104" s="410"/>
      <c r="BW104" s="409">
        <v>1.1000000000000001</v>
      </c>
      <c r="BX104" s="410"/>
      <c r="BY104" s="409">
        <v>1.1000000000000001</v>
      </c>
      <c r="BZ104" s="410"/>
      <c r="CA104" s="409">
        <v>0.8</v>
      </c>
      <c r="CB104" s="410"/>
      <c r="CC104" s="409">
        <v>0.7</v>
      </c>
      <c r="CD104" s="410"/>
      <c r="CE104" s="409">
        <v>0.8</v>
      </c>
      <c r="CF104" s="410"/>
      <c r="CG104" s="409">
        <v>0.7</v>
      </c>
      <c r="CH104" s="410"/>
      <c r="CI104" s="409">
        <v>1.1000000000000001</v>
      </c>
      <c r="CJ104" s="410"/>
      <c r="CK104" s="409">
        <v>0.7</v>
      </c>
      <c r="CL104" s="410"/>
      <c r="CM104" s="409">
        <v>1.1000000000000001</v>
      </c>
      <c r="CN104" s="410"/>
      <c r="CO104" s="409"/>
      <c r="CP104" s="410"/>
    </row>
    <row r="105" spans="1:94" ht="8.5" customHeight="1" x14ac:dyDescent="0.35"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</row>
    <row r="106" spans="1:94" x14ac:dyDescent="0.35">
      <c r="A106" s="543" t="s">
        <v>96</v>
      </c>
      <c r="B106" s="543"/>
      <c r="C106" s="543"/>
      <c r="D106" s="543"/>
      <c r="E106" s="543"/>
      <c r="F106" s="543"/>
      <c r="G106" s="543"/>
      <c r="H106" s="543"/>
      <c r="I106" s="543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8"/>
      <c r="AT106" s="148"/>
      <c r="AU106" s="147"/>
      <c r="AV106" s="147"/>
      <c r="AW106" s="147"/>
      <c r="AX106" s="147"/>
      <c r="AY106" s="147"/>
      <c r="AZ106" s="147"/>
      <c r="BA106" s="147"/>
      <c r="BB106" s="147"/>
      <c r="BC106" s="148"/>
      <c r="BD106" s="148"/>
      <c r="BE106" s="148"/>
      <c r="BF106" s="148"/>
      <c r="BG106" s="148"/>
      <c r="BH106" s="148"/>
      <c r="BI106" s="147"/>
      <c r="BJ106" s="147"/>
      <c r="BK106" s="148"/>
      <c r="BL106" s="148"/>
      <c r="BM106" s="148"/>
      <c r="BN106" s="148"/>
      <c r="BO106" s="148"/>
      <c r="BP106" s="148"/>
      <c r="BQ106" s="149"/>
      <c r="BR106" s="149"/>
      <c r="BS106" s="149"/>
      <c r="BT106" s="149"/>
      <c r="BU106" s="149"/>
      <c r="BV106" s="149"/>
      <c r="BW106" s="149"/>
      <c r="BX106" s="149"/>
      <c r="BY106" s="149"/>
      <c r="BZ106" s="149"/>
      <c r="CA106" s="149"/>
      <c r="CB106" s="149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</row>
    <row r="107" spans="1:94" x14ac:dyDescent="0.35">
      <c r="A107" s="413" t="s">
        <v>97</v>
      </c>
      <c r="B107" s="413"/>
      <c r="C107" s="413"/>
      <c r="D107" s="413"/>
      <c r="E107" s="413"/>
      <c r="F107" s="413"/>
      <c r="G107" s="413"/>
      <c r="H107" s="413"/>
      <c r="I107" s="413"/>
      <c r="K107" s="409">
        <v>1.1000000000000001</v>
      </c>
      <c r="L107" s="410"/>
      <c r="M107" s="409">
        <v>1.1000000000000001</v>
      </c>
      <c r="N107" s="410"/>
      <c r="O107" s="409">
        <v>1.1000000000000001</v>
      </c>
      <c r="P107" s="410"/>
      <c r="Q107" s="409">
        <v>1.2</v>
      </c>
      <c r="R107" s="410"/>
      <c r="S107" s="409">
        <v>1</v>
      </c>
      <c r="T107" s="410"/>
      <c r="U107" s="409">
        <v>1.1000000000000001</v>
      </c>
      <c r="V107" s="410"/>
      <c r="W107" s="409">
        <v>1.1000000000000001</v>
      </c>
      <c r="X107" s="410"/>
      <c r="Y107" s="409">
        <v>1.2</v>
      </c>
      <c r="Z107" s="410"/>
      <c r="AA107" s="409">
        <v>1.1000000000000001</v>
      </c>
      <c r="AB107" s="410"/>
      <c r="AC107" s="409">
        <v>1.2</v>
      </c>
      <c r="AD107" s="410"/>
      <c r="AE107" s="409">
        <v>1.3</v>
      </c>
      <c r="AF107" s="410"/>
      <c r="AG107" s="409">
        <v>1.2</v>
      </c>
      <c r="AH107" s="410"/>
      <c r="AI107" s="409">
        <v>1.2</v>
      </c>
      <c r="AJ107" s="410"/>
      <c r="AK107" s="409">
        <v>1.1000000000000001</v>
      </c>
      <c r="AL107" s="410"/>
      <c r="AM107" s="409">
        <v>1.2</v>
      </c>
      <c r="AN107" s="410"/>
      <c r="AO107" s="409">
        <v>1.2</v>
      </c>
      <c r="AP107" s="410"/>
      <c r="AQ107" s="409">
        <v>1</v>
      </c>
      <c r="AR107" s="410"/>
      <c r="AS107" s="409">
        <v>0.9</v>
      </c>
      <c r="AT107" s="410"/>
      <c r="AU107" s="409">
        <v>1.1000000000000001</v>
      </c>
      <c r="AV107" s="410"/>
      <c r="AW107" s="409">
        <v>1.2</v>
      </c>
      <c r="AX107" s="410"/>
      <c r="AY107" s="409">
        <v>1.2</v>
      </c>
      <c r="AZ107" s="410"/>
      <c r="BA107" s="409">
        <v>1</v>
      </c>
      <c r="BB107" s="410"/>
      <c r="BC107" s="409">
        <v>1.1000000000000001</v>
      </c>
      <c r="BD107" s="410"/>
      <c r="BE107" s="409">
        <v>1.1000000000000001</v>
      </c>
      <c r="BF107" s="410"/>
      <c r="BG107" s="409">
        <v>1.1000000000000001</v>
      </c>
      <c r="BH107" s="410"/>
      <c r="BI107" s="409">
        <v>1.3</v>
      </c>
      <c r="BJ107" s="410"/>
      <c r="BK107" s="409">
        <v>1.2</v>
      </c>
      <c r="BL107" s="410"/>
      <c r="BM107" s="409">
        <v>1</v>
      </c>
      <c r="BN107" s="410"/>
      <c r="BO107" s="409">
        <v>1.2</v>
      </c>
      <c r="BP107" s="410"/>
      <c r="BQ107" s="409">
        <v>1.1000000000000001</v>
      </c>
      <c r="BR107" s="410"/>
      <c r="BS107" s="409">
        <v>1.3</v>
      </c>
      <c r="BT107" s="410"/>
      <c r="BU107" s="409">
        <v>1.2</v>
      </c>
      <c r="BV107" s="410"/>
      <c r="BW107" s="409">
        <v>1</v>
      </c>
      <c r="BX107" s="410"/>
      <c r="BY107" s="409">
        <v>1.1000000000000001</v>
      </c>
      <c r="BZ107" s="410"/>
      <c r="CA107" s="409">
        <v>1.1000000000000001</v>
      </c>
      <c r="CB107" s="410"/>
      <c r="CC107" s="409">
        <v>0.9</v>
      </c>
      <c r="CD107" s="410"/>
      <c r="CE107" s="409">
        <v>1.2</v>
      </c>
      <c r="CF107" s="410"/>
      <c r="CG107" s="409">
        <v>0.9</v>
      </c>
      <c r="CH107" s="410"/>
      <c r="CI107" s="409">
        <v>1.1000000000000001</v>
      </c>
      <c r="CJ107" s="410"/>
      <c r="CK107" s="409">
        <v>1</v>
      </c>
      <c r="CL107" s="410"/>
      <c r="CM107" s="409">
        <v>1.2</v>
      </c>
      <c r="CN107" s="410"/>
      <c r="CO107" s="409"/>
      <c r="CP107" s="410"/>
    </row>
    <row r="108" spans="1:94" x14ac:dyDescent="0.35">
      <c r="A108" s="413" t="s">
        <v>98</v>
      </c>
      <c r="B108" s="413"/>
      <c r="C108" s="413"/>
      <c r="D108" s="413"/>
      <c r="E108" s="413"/>
      <c r="F108" s="413"/>
      <c r="G108" s="413"/>
      <c r="H108" s="413"/>
      <c r="I108" s="413"/>
      <c r="K108" s="409">
        <v>1.1000000000000001</v>
      </c>
      <c r="L108" s="410"/>
      <c r="M108" s="409">
        <v>1.1000000000000001</v>
      </c>
      <c r="N108" s="410"/>
      <c r="O108" s="409">
        <v>1.1000000000000001</v>
      </c>
      <c r="P108" s="410"/>
      <c r="Q108" s="409">
        <v>1.2</v>
      </c>
      <c r="R108" s="410"/>
      <c r="S108" s="409">
        <v>1.2</v>
      </c>
      <c r="T108" s="410"/>
      <c r="U108" s="409">
        <v>1</v>
      </c>
      <c r="V108" s="410"/>
      <c r="W108" s="409">
        <v>1</v>
      </c>
      <c r="X108" s="410"/>
      <c r="Y108" s="409">
        <v>1</v>
      </c>
      <c r="Z108" s="410"/>
      <c r="AA108" s="409">
        <v>1</v>
      </c>
      <c r="AB108" s="410"/>
      <c r="AC108" s="409">
        <v>1.2</v>
      </c>
      <c r="AD108" s="410"/>
      <c r="AE108" s="409">
        <v>1.3</v>
      </c>
      <c r="AF108" s="410"/>
      <c r="AG108" s="409">
        <v>1.3</v>
      </c>
      <c r="AH108" s="410"/>
      <c r="AI108" s="409">
        <v>1.2</v>
      </c>
      <c r="AJ108" s="410"/>
      <c r="AK108" s="409">
        <v>1.1000000000000001</v>
      </c>
      <c r="AL108" s="410"/>
      <c r="AM108" s="409">
        <v>1.2</v>
      </c>
      <c r="AN108" s="410"/>
      <c r="AO108" s="409">
        <v>1.3</v>
      </c>
      <c r="AP108" s="410"/>
      <c r="AQ108" s="409">
        <v>1.2</v>
      </c>
      <c r="AR108" s="410"/>
      <c r="AS108" s="409">
        <v>0.9</v>
      </c>
      <c r="AT108" s="410"/>
      <c r="AU108" s="409">
        <v>1.1000000000000001</v>
      </c>
      <c r="AV108" s="410"/>
      <c r="AW108" s="409">
        <v>1.3</v>
      </c>
      <c r="AX108" s="410"/>
      <c r="AY108" s="409">
        <v>1.3</v>
      </c>
      <c r="AZ108" s="410"/>
      <c r="BA108" s="409">
        <v>1</v>
      </c>
      <c r="BB108" s="410"/>
      <c r="BC108" s="409">
        <v>1.1000000000000001</v>
      </c>
      <c r="BD108" s="410"/>
      <c r="BE108" s="409">
        <v>1.1000000000000001</v>
      </c>
      <c r="BF108" s="410"/>
      <c r="BG108" s="409">
        <v>1.1000000000000001</v>
      </c>
      <c r="BH108" s="410"/>
      <c r="BI108" s="409">
        <v>1.3</v>
      </c>
      <c r="BJ108" s="410"/>
      <c r="BK108" s="409">
        <v>1</v>
      </c>
      <c r="BL108" s="410"/>
      <c r="BM108" s="409">
        <v>1</v>
      </c>
      <c r="BN108" s="410"/>
      <c r="BO108" s="409">
        <v>1</v>
      </c>
      <c r="BP108" s="410"/>
      <c r="BQ108" s="409">
        <v>1.2</v>
      </c>
      <c r="BR108" s="410"/>
      <c r="BS108" s="409">
        <v>1.3</v>
      </c>
      <c r="BT108" s="410"/>
      <c r="BU108" s="409">
        <v>1.2</v>
      </c>
      <c r="BV108" s="410"/>
      <c r="BW108" s="409">
        <v>1</v>
      </c>
      <c r="BX108" s="410"/>
      <c r="BY108" s="409">
        <v>1.3</v>
      </c>
      <c r="BZ108" s="410"/>
      <c r="CA108" s="409">
        <v>1.1000000000000001</v>
      </c>
      <c r="CB108" s="410"/>
      <c r="CC108" s="409">
        <v>0.9</v>
      </c>
      <c r="CD108" s="410"/>
      <c r="CE108" s="409">
        <v>1.2</v>
      </c>
      <c r="CF108" s="410"/>
      <c r="CG108" s="409">
        <v>0.9</v>
      </c>
      <c r="CH108" s="410"/>
      <c r="CI108" s="409">
        <v>1.1000000000000001</v>
      </c>
      <c r="CJ108" s="410"/>
      <c r="CK108" s="409">
        <v>1.2</v>
      </c>
      <c r="CL108" s="410"/>
      <c r="CM108" s="409">
        <v>1.2</v>
      </c>
      <c r="CN108" s="410"/>
      <c r="CO108" s="409"/>
      <c r="CP108" s="410"/>
    </row>
    <row r="109" spans="1:94" x14ac:dyDescent="0.35">
      <c r="A109" s="413" t="s">
        <v>99</v>
      </c>
      <c r="B109" s="413"/>
      <c r="C109" s="413"/>
      <c r="D109" s="413"/>
      <c r="E109" s="413"/>
      <c r="F109" s="413"/>
      <c r="G109" s="413"/>
      <c r="H109" s="413"/>
      <c r="I109" s="413"/>
      <c r="K109" s="409">
        <v>1.1000000000000001</v>
      </c>
      <c r="L109" s="410"/>
      <c r="M109" s="409">
        <v>1.1000000000000001</v>
      </c>
      <c r="N109" s="410"/>
      <c r="O109" s="409">
        <v>1.1000000000000001</v>
      </c>
      <c r="P109" s="410"/>
      <c r="Q109" s="409">
        <v>1.2</v>
      </c>
      <c r="R109" s="410"/>
      <c r="S109" s="409">
        <v>1.1000000000000001</v>
      </c>
      <c r="T109" s="410"/>
      <c r="U109" s="409">
        <v>1</v>
      </c>
      <c r="V109" s="410"/>
      <c r="W109" s="409">
        <v>1</v>
      </c>
      <c r="X109" s="410"/>
      <c r="Y109" s="409">
        <v>1.2</v>
      </c>
      <c r="Z109" s="410"/>
      <c r="AA109" s="409">
        <v>1</v>
      </c>
      <c r="AB109" s="410"/>
      <c r="AC109" s="409">
        <v>1.3</v>
      </c>
      <c r="AD109" s="410"/>
      <c r="AE109" s="409">
        <v>1.3</v>
      </c>
      <c r="AF109" s="410"/>
      <c r="AG109" s="409">
        <v>1.2</v>
      </c>
      <c r="AH109" s="410"/>
      <c r="AI109" s="409">
        <v>1.2</v>
      </c>
      <c r="AJ109" s="410"/>
      <c r="AK109" s="409">
        <v>1.1000000000000001</v>
      </c>
      <c r="AL109" s="410"/>
      <c r="AM109" s="409">
        <v>1.2</v>
      </c>
      <c r="AN109" s="410"/>
      <c r="AO109" s="409">
        <v>1.1000000000000001</v>
      </c>
      <c r="AP109" s="410"/>
      <c r="AQ109" s="409">
        <v>1.3</v>
      </c>
      <c r="AR109" s="410"/>
      <c r="AS109" s="409">
        <v>0.9</v>
      </c>
      <c r="AT109" s="410"/>
      <c r="AU109" s="409">
        <v>1.1000000000000001</v>
      </c>
      <c r="AV109" s="410"/>
      <c r="AW109" s="409">
        <v>1.2</v>
      </c>
      <c r="AX109" s="410"/>
      <c r="AY109" s="409">
        <v>1.2</v>
      </c>
      <c r="AZ109" s="410"/>
      <c r="BA109" s="409">
        <v>1</v>
      </c>
      <c r="BB109" s="410"/>
      <c r="BC109" s="409">
        <v>1.1000000000000001</v>
      </c>
      <c r="BD109" s="410"/>
      <c r="BE109" s="409">
        <v>1.1000000000000001</v>
      </c>
      <c r="BF109" s="410"/>
      <c r="BG109" s="409">
        <v>1.1000000000000001</v>
      </c>
      <c r="BH109" s="410"/>
      <c r="BI109" s="409">
        <v>1.3</v>
      </c>
      <c r="BJ109" s="410"/>
      <c r="BK109" s="409">
        <v>1.2</v>
      </c>
      <c r="BL109" s="410"/>
      <c r="BM109" s="409">
        <v>1.2</v>
      </c>
      <c r="BN109" s="410"/>
      <c r="BO109" s="409">
        <v>1.2</v>
      </c>
      <c r="BP109" s="410"/>
      <c r="BQ109" s="409">
        <v>1.1000000000000001</v>
      </c>
      <c r="BR109" s="410"/>
      <c r="BS109" s="409">
        <v>1.3</v>
      </c>
      <c r="BT109" s="410"/>
      <c r="BU109" s="409">
        <v>1.2</v>
      </c>
      <c r="BV109" s="410"/>
      <c r="BW109" s="409">
        <v>1</v>
      </c>
      <c r="BX109" s="410"/>
      <c r="BY109" s="409">
        <v>1.1000000000000001</v>
      </c>
      <c r="BZ109" s="410"/>
      <c r="CA109" s="409">
        <v>1.1000000000000001</v>
      </c>
      <c r="CB109" s="410"/>
      <c r="CC109" s="409">
        <v>0.9</v>
      </c>
      <c r="CD109" s="410"/>
      <c r="CE109" s="409">
        <v>1.2</v>
      </c>
      <c r="CF109" s="410"/>
      <c r="CG109" s="409">
        <v>0.9</v>
      </c>
      <c r="CH109" s="410"/>
      <c r="CI109" s="409">
        <v>1.1000000000000001</v>
      </c>
      <c r="CJ109" s="410"/>
      <c r="CK109" s="409">
        <v>1.1000000000000001</v>
      </c>
      <c r="CL109" s="410"/>
      <c r="CM109" s="409">
        <v>1.2</v>
      </c>
      <c r="CN109" s="410"/>
      <c r="CO109" s="409"/>
      <c r="CP109" s="410"/>
    </row>
    <row r="110" spans="1:94" x14ac:dyDescent="0.35">
      <c r="A110" s="413" t="s">
        <v>100</v>
      </c>
      <c r="B110" s="413"/>
      <c r="C110" s="413"/>
      <c r="D110" s="413"/>
      <c r="E110" s="413"/>
      <c r="F110" s="413"/>
      <c r="G110" s="413"/>
      <c r="H110" s="413"/>
      <c r="I110" s="413"/>
      <c r="K110" s="409">
        <v>1.2</v>
      </c>
      <c r="L110" s="410"/>
      <c r="M110" s="409">
        <v>1.2</v>
      </c>
      <c r="N110" s="410"/>
      <c r="O110" s="409">
        <v>1.1000000000000001</v>
      </c>
      <c r="P110" s="410"/>
      <c r="Q110" s="409">
        <v>1.2</v>
      </c>
      <c r="R110" s="410"/>
      <c r="S110" s="409">
        <v>1</v>
      </c>
      <c r="T110" s="410"/>
      <c r="U110" s="409">
        <v>1</v>
      </c>
      <c r="V110" s="410"/>
      <c r="W110" s="409">
        <v>1</v>
      </c>
      <c r="X110" s="410"/>
      <c r="Y110" s="409">
        <v>1</v>
      </c>
      <c r="Z110" s="410"/>
      <c r="AA110" s="409">
        <v>1</v>
      </c>
      <c r="AB110" s="410"/>
      <c r="AC110" s="409">
        <v>1.2</v>
      </c>
      <c r="AD110" s="410"/>
      <c r="AE110" s="409">
        <v>1.3</v>
      </c>
      <c r="AF110" s="410"/>
      <c r="AG110" s="409">
        <v>1.2</v>
      </c>
      <c r="AH110" s="410"/>
      <c r="AI110" s="409">
        <v>0.9</v>
      </c>
      <c r="AJ110" s="410"/>
      <c r="AK110" s="409">
        <v>1.1000000000000001</v>
      </c>
      <c r="AL110" s="410"/>
      <c r="AM110" s="409">
        <v>0.9</v>
      </c>
      <c r="AN110" s="410"/>
      <c r="AO110" s="409">
        <v>1.1000000000000001</v>
      </c>
      <c r="AP110" s="410"/>
      <c r="AQ110" s="409">
        <v>1</v>
      </c>
      <c r="AR110" s="410"/>
      <c r="AS110" s="409">
        <v>0.9</v>
      </c>
      <c r="AT110" s="410"/>
      <c r="AU110" s="409">
        <v>1.1000000000000001</v>
      </c>
      <c r="AV110" s="410"/>
      <c r="AW110" s="409">
        <v>1.3</v>
      </c>
      <c r="AX110" s="410"/>
      <c r="AY110" s="409">
        <v>1.3</v>
      </c>
      <c r="AZ110" s="410"/>
      <c r="BA110" s="409">
        <v>1</v>
      </c>
      <c r="BB110" s="410"/>
      <c r="BC110" s="409">
        <v>1.1000000000000001</v>
      </c>
      <c r="BD110" s="410"/>
      <c r="BE110" s="409">
        <v>1.1000000000000001</v>
      </c>
      <c r="BF110" s="410"/>
      <c r="BG110" s="409">
        <v>1.2</v>
      </c>
      <c r="BH110" s="410"/>
      <c r="BI110" s="409">
        <v>1.3</v>
      </c>
      <c r="BJ110" s="410"/>
      <c r="BK110" s="409">
        <v>1</v>
      </c>
      <c r="BL110" s="410"/>
      <c r="BM110" s="409">
        <v>1</v>
      </c>
      <c r="BN110" s="410"/>
      <c r="BO110" s="409">
        <v>1</v>
      </c>
      <c r="BP110" s="410"/>
      <c r="BQ110" s="409">
        <v>1.1000000000000001</v>
      </c>
      <c r="BR110" s="410"/>
      <c r="BS110" s="409">
        <v>1.3</v>
      </c>
      <c r="BT110" s="410"/>
      <c r="BU110" s="409">
        <v>1.3</v>
      </c>
      <c r="BV110" s="410"/>
      <c r="BW110" s="409">
        <v>1</v>
      </c>
      <c r="BX110" s="410"/>
      <c r="BY110" s="409">
        <v>1.1000000000000001</v>
      </c>
      <c r="BZ110" s="410"/>
      <c r="CA110" s="409">
        <v>1.1000000000000001</v>
      </c>
      <c r="CB110" s="410"/>
      <c r="CC110" s="409">
        <v>0.9</v>
      </c>
      <c r="CD110" s="410"/>
      <c r="CE110" s="409">
        <v>1.2</v>
      </c>
      <c r="CF110" s="410"/>
      <c r="CG110" s="409">
        <v>0.9</v>
      </c>
      <c r="CH110" s="410"/>
      <c r="CI110" s="409">
        <v>0.9</v>
      </c>
      <c r="CJ110" s="410"/>
      <c r="CK110" s="409">
        <v>1</v>
      </c>
      <c r="CL110" s="410"/>
      <c r="CM110" s="409">
        <v>1.3</v>
      </c>
      <c r="CN110" s="410"/>
      <c r="CO110" s="409"/>
      <c r="CP110" s="410"/>
    </row>
    <row r="111" spans="1:94" x14ac:dyDescent="0.35">
      <c r="A111" s="413" t="s">
        <v>101</v>
      </c>
      <c r="B111" s="413"/>
      <c r="C111" s="413"/>
      <c r="D111" s="413"/>
      <c r="E111" s="413"/>
      <c r="F111" s="413"/>
      <c r="G111" s="413"/>
      <c r="H111" s="413"/>
      <c r="I111" s="413"/>
      <c r="K111" s="409">
        <v>1.1000000000000001</v>
      </c>
      <c r="L111" s="410"/>
      <c r="M111" s="409">
        <v>1.2</v>
      </c>
      <c r="N111" s="410"/>
      <c r="O111" s="409">
        <v>1.2</v>
      </c>
      <c r="P111" s="410"/>
      <c r="Q111" s="409">
        <v>1.2</v>
      </c>
      <c r="R111" s="410"/>
      <c r="S111" s="409">
        <v>1</v>
      </c>
      <c r="T111" s="410"/>
      <c r="U111" s="409">
        <v>1</v>
      </c>
      <c r="V111" s="410"/>
      <c r="W111" s="409">
        <v>1</v>
      </c>
      <c r="X111" s="410"/>
      <c r="Y111" s="409">
        <v>1</v>
      </c>
      <c r="Z111" s="410"/>
      <c r="AA111" s="409">
        <v>1</v>
      </c>
      <c r="AB111" s="410"/>
      <c r="AC111" s="409">
        <v>1.2</v>
      </c>
      <c r="AD111" s="410"/>
      <c r="AE111" s="409">
        <v>1.3</v>
      </c>
      <c r="AF111" s="410"/>
      <c r="AG111" s="409">
        <v>1</v>
      </c>
      <c r="AH111" s="410"/>
      <c r="AI111" s="409">
        <v>1.1000000000000001</v>
      </c>
      <c r="AJ111" s="410"/>
      <c r="AK111" s="409">
        <v>1.3</v>
      </c>
      <c r="AL111" s="410"/>
      <c r="AM111" s="409">
        <v>1.1000000000000001</v>
      </c>
      <c r="AN111" s="410"/>
      <c r="AO111" s="409">
        <v>0.9</v>
      </c>
      <c r="AP111" s="410"/>
      <c r="AQ111" s="409">
        <v>1</v>
      </c>
      <c r="AR111" s="410"/>
      <c r="AS111" s="409">
        <v>1</v>
      </c>
      <c r="AT111" s="410"/>
      <c r="AU111" s="409">
        <v>1.2</v>
      </c>
      <c r="AV111" s="410"/>
      <c r="AW111" s="409">
        <v>1.2</v>
      </c>
      <c r="AX111" s="410"/>
      <c r="AY111" s="409">
        <v>1.2</v>
      </c>
      <c r="AZ111" s="410"/>
      <c r="BA111" s="409">
        <v>1</v>
      </c>
      <c r="BB111" s="410"/>
      <c r="BC111" s="409">
        <v>0.9</v>
      </c>
      <c r="BD111" s="410"/>
      <c r="BE111" s="409">
        <v>0.8</v>
      </c>
      <c r="BF111" s="410"/>
      <c r="BG111" s="409">
        <v>1.1000000000000001</v>
      </c>
      <c r="BH111" s="410"/>
      <c r="BI111" s="409">
        <v>1</v>
      </c>
      <c r="BJ111" s="410"/>
      <c r="BK111" s="409">
        <v>1</v>
      </c>
      <c r="BL111" s="410"/>
      <c r="BM111" s="409">
        <v>1.2</v>
      </c>
      <c r="BN111" s="410"/>
      <c r="BO111" s="409">
        <v>1</v>
      </c>
      <c r="BP111" s="410"/>
      <c r="BQ111" s="409">
        <v>1.1000000000000001</v>
      </c>
      <c r="BR111" s="410"/>
      <c r="BS111" s="409">
        <v>1.3</v>
      </c>
      <c r="BT111" s="410"/>
      <c r="BU111" s="409">
        <v>1.2</v>
      </c>
      <c r="BV111" s="410"/>
      <c r="BW111" s="409">
        <v>1.1000000000000001</v>
      </c>
      <c r="BX111" s="410"/>
      <c r="BY111" s="409">
        <v>1.1000000000000001</v>
      </c>
      <c r="BZ111" s="410"/>
      <c r="CA111" s="409">
        <v>1.3</v>
      </c>
      <c r="CB111" s="410"/>
      <c r="CC111" s="409">
        <v>1.1000000000000001</v>
      </c>
      <c r="CD111" s="410"/>
      <c r="CE111" s="409">
        <v>1.2</v>
      </c>
      <c r="CF111" s="410"/>
      <c r="CG111" s="409">
        <v>1.2</v>
      </c>
      <c r="CH111" s="410"/>
      <c r="CI111" s="409">
        <v>0.9</v>
      </c>
      <c r="CJ111" s="410"/>
      <c r="CK111" s="409">
        <v>1</v>
      </c>
      <c r="CL111" s="410"/>
      <c r="CM111" s="409">
        <v>1.2</v>
      </c>
      <c r="CN111" s="410"/>
      <c r="CO111" s="409"/>
      <c r="CP111" s="410"/>
    </row>
    <row r="112" spans="1:94" ht="8.5" customHeight="1" x14ac:dyDescent="0.35"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</row>
    <row r="113" spans="1:94" x14ac:dyDescent="0.35">
      <c r="A113" s="543" t="s">
        <v>102</v>
      </c>
      <c r="B113" s="543"/>
      <c r="C113" s="543"/>
      <c r="D113" s="543"/>
      <c r="E113" s="543"/>
      <c r="F113" s="543"/>
      <c r="G113" s="543"/>
      <c r="H113" s="543"/>
      <c r="I113" s="543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7"/>
      <c r="Z113" s="147"/>
      <c r="AA113" s="147"/>
      <c r="AB113" s="147"/>
      <c r="AC113" s="147"/>
      <c r="AD113" s="147"/>
      <c r="AE113" s="147"/>
      <c r="AF113" s="147"/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  <c r="BB113" s="147"/>
      <c r="BC113" s="148"/>
      <c r="BD113" s="148"/>
      <c r="BE113" s="148"/>
      <c r="BF113" s="148"/>
      <c r="BG113" s="148"/>
      <c r="BH113" s="148"/>
      <c r="BI113" s="147"/>
      <c r="BJ113" s="147"/>
      <c r="BK113" s="148"/>
      <c r="BL113" s="148"/>
      <c r="BM113" s="148"/>
      <c r="BN113" s="148"/>
      <c r="BO113" s="148"/>
      <c r="BP113" s="148"/>
      <c r="BQ113" s="149"/>
      <c r="BR113" s="149"/>
      <c r="BS113" s="149"/>
      <c r="BT113" s="149"/>
      <c r="BU113" s="149"/>
      <c r="BV113" s="149"/>
      <c r="BW113" s="149"/>
      <c r="BX113" s="149"/>
      <c r="BY113" s="149"/>
      <c r="BZ113" s="149"/>
      <c r="CA113" s="149"/>
      <c r="CB113" s="149"/>
      <c r="CC113" s="150"/>
      <c r="CD113" s="150"/>
      <c r="CE113" s="150"/>
      <c r="CF113" s="150"/>
      <c r="CG113" s="150"/>
      <c r="CH113" s="150"/>
      <c r="CI113" s="150"/>
      <c r="CJ113" s="150"/>
      <c r="CK113" s="150"/>
      <c r="CL113" s="150"/>
      <c r="CM113" s="150"/>
      <c r="CN113" s="150"/>
      <c r="CO113" s="150"/>
      <c r="CP113" s="150"/>
    </row>
    <row r="114" spans="1:94" x14ac:dyDescent="0.35">
      <c r="A114" s="413" t="s">
        <v>103</v>
      </c>
      <c r="B114" s="413"/>
      <c r="C114" s="413"/>
      <c r="D114" s="413"/>
      <c r="E114" s="413"/>
      <c r="F114" s="413"/>
      <c r="G114" s="413"/>
      <c r="H114" s="413"/>
      <c r="I114" s="413"/>
      <c r="K114" s="409">
        <v>1.2</v>
      </c>
      <c r="L114" s="410"/>
      <c r="M114" s="409">
        <v>0.9</v>
      </c>
      <c r="N114" s="410"/>
      <c r="O114" s="409">
        <v>0.9</v>
      </c>
      <c r="P114" s="410"/>
      <c r="Q114" s="409">
        <v>1.1000000000000001</v>
      </c>
      <c r="R114" s="410"/>
      <c r="S114" s="409">
        <v>0.9</v>
      </c>
      <c r="T114" s="410"/>
      <c r="U114" s="409">
        <v>1.2</v>
      </c>
      <c r="V114" s="410"/>
      <c r="W114" s="409">
        <v>1.1000000000000001</v>
      </c>
      <c r="X114" s="410"/>
      <c r="Y114" s="409">
        <v>1.3</v>
      </c>
      <c r="Z114" s="410"/>
      <c r="AA114" s="409">
        <v>1.1000000000000001</v>
      </c>
      <c r="AB114" s="410"/>
      <c r="AC114" s="409">
        <v>1</v>
      </c>
      <c r="AD114" s="410"/>
      <c r="AE114" s="409">
        <v>1.2</v>
      </c>
      <c r="AF114" s="410"/>
      <c r="AG114" s="409">
        <v>0.8</v>
      </c>
      <c r="AH114" s="410"/>
      <c r="AI114" s="409">
        <v>1.3</v>
      </c>
      <c r="AJ114" s="410"/>
      <c r="AK114" s="409">
        <v>0.8</v>
      </c>
      <c r="AL114" s="410"/>
      <c r="AM114" s="409">
        <v>1.2</v>
      </c>
      <c r="AN114" s="410"/>
      <c r="AO114" s="409">
        <v>1.3</v>
      </c>
      <c r="AP114" s="410"/>
      <c r="AQ114" s="409">
        <v>1</v>
      </c>
      <c r="AR114" s="410"/>
      <c r="AS114" s="409">
        <v>1.3</v>
      </c>
      <c r="AT114" s="410"/>
      <c r="AU114" s="409">
        <v>1.1000000000000001</v>
      </c>
      <c r="AV114" s="410"/>
      <c r="AW114" s="409">
        <v>1</v>
      </c>
      <c r="AX114" s="410"/>
      <c r="AY114" s="409">
        <v>1</v>
      </c>
      <c r="AZ114" s="410"/>
      <c r="BA114" s="409">
        <v>1</v>
      </c>
      <c r="BB114" s="410"/>
      <c r="BC114" s="409">
        <v>1.2</v>
      </c>
      <c r="BD114" s="410"/>
      <c r="BE114" s="409">
        <v>1.2</v>
      </c>
      <c r="BF114" s="410"/>
      <c r="BG114" s="409">
        <v>1.2</v>
      </c>
      <c r="BH114" s="410"/>
      <c r="BI114" s="409">
        <v>1.1000000000000001</v>
      </c>
      <c r="BJ114" s="410"/>
      <c r="BK114" s="409">
        <v>1.3</v>
      </c>
      <c r="BL114" s="410"/>
      <c r="BM114" s="409">
        <v>1.1000000000000001</v>
      </c>
      <c r="BN114" s="410"/>
      <c r="BO114" s="409">
        <v>1.1000000000000001</v>
      </c>
      <c r="BP114" s="410"/>
      <c r="BQ114" s="409">
        <v>0.8</v>
      </c>
      <c r="BR114" s="410"/>
      <c r="BS114" s="409">
        <v>0.9</v>
      </c>
      <c r="BT114" s="410"/>
      <c r="BU114" s="409">
        <v>0.8</v>
      </c>
      <c r="BV114" s="410"/>
      <c r="BW114" s="409">
        <v>0.7</v>
      </c>
      <c r="BX114" s="410"/>
      <c r="BY114" s="409">
        <v>1.2</v>
      </c>
      <c r="BZ114" s="410"/>
      <c r="CA114" s="409">
        <v>0.8</v>
      </c>
      <c r="CB114" s="410"/>
      <c r="CC114" s="409">
        <v>0.8</v>
      </c>
      <c r="CD114" s="410"/>
      <c r="CE114" s="409">
        <v>1.1000000000000001</v>
      </c>
      <c r="CF114" s="410"/>
      <c r="CG114" s="409">
        <v>0.7</v>
      </c>
      <c r="CH114" s="410"/>
      <c r="CI114" s="409">
        <v>1.2</v>
      </c>
      <c r="CJ114" s="410"/>
      <c r="CK114" s="409">
        <v>1.2</v>
      </c>
      <c r="CL114" s="410"/>
      <c r="CM114" s="409">
        <v>0.8</v>
      </c>
      <c r="CN114" s="410"/>
      <c r="CO114" s="409"/>
      <c r="CP114" s="410"/>
    </row>
    <row r="115" spans="1:94" x14ac:dyDescent="0.35">
      <c r="A115" s="413" t="s">
        <v>104</v>
      </c>
      <c r="B115" s="413"/>
      <c r="C115" s="413"/>
      <c r="D115" s="413"/>
      <c r="E115" s="413"/>
      <c r="F115" s="413"/>
      <c r="G115" s="413"/>
      <c r="H115" s="413"/>
      <c r="I115" s="413"/>
      <c r="K115" s="409">
        <v>0.9</v>
      </c>
      <c r="L115" s="410"/>
      <c r="M115" s="409">
        <v>0.9</v>
      </c>
      <c r="N115" s="410"/>
      <c r="O115" s="409">
        <v>0.9</v>
      </c>
      <c r="P115" s="410"/>
      <c r="Q115" s="409">
        <v>1.1000000000000001</v>
      </c>
      <c r="R115" s="410"/>
      <c r="S115" s="409">
        <v>1.3</v>
      </c>
      <c r="T115" s="410"/>
      <c r="U115" s="409">
        <v>1.2</v>
      </c>
      <c r="V115" s="410"/>
      <c r="W115" s="409">
        <v>1.1000000000000001</v>
      </c>
      <c r="X115" s="410"/>
      <c r="Y115" s="409">
        <v>1.3</v>
      </c>
      <c r="Z115" s="410"/>
      <c r="AA115" s="409">
        <v>1.1000000000000001</v>
      </c>
      <c r="AB115" s="410"/>
      <c r="AC115" s="409">
        <v>1.2</v>
      </c>
      <c r="AD115" s="410"/>
      <c r="AE115" s="409">
        <v>1.2</v>
      </c>
      <c r="AF115" s="410"/>
      <c r="AG115" s="409">
        <v>0.8</v>
      </c>
      <c r="AH115" s="410"/>
      <c r="AI115" s="409">
        <v>1.3</v>
      </c>
      <c r="AJ115" s="410"/>
      <c r="AK115" s="409">
        <v>0.8</v>
      </c>
      <c r="AL115" s="410"/>
      <c r="AM115" s="409">
        <v>1.2</v>
      </c>
      <c r="AN115" s="410"/>
      <c r="AO115" s="409">
        <v>1.3</v>
      </c>
      <c r="AP115" s="410"/>
      <c r="AQ115" s="409">
        <v>1.2</v>
      </c>
      <c r="AR115" s="410"/>
      <c r="AS115" s="409">
        <v>1.3</v>
      </c>
      <c r="AT115" s="410"/>
      <c r="AU115" s="409">
        <v>1.1000000000000001</v>
      </c>
      <c r="AV115" s="410"/>
      <c r="AW115" s="409">
        <v>1</v>
      </c>
      <c r="AX115" s="410"/>
      <c r="AY115" s="409">
        <v>1</v>
      </c>
      <c r="AZ115" s="410"/>
      <c r="BA115" s="409">
        <v>1.2</v>
      </c>
      <c r="BB115" s="410"/>
      <c r="BC115" s="409">
        <v>1.2</v>
      </c>
      <c r="BD115" s="410"/>
      <c r="BE115" s="409">
        <v>1.2</v>
      </c>
      <c r="BF115" s="410"/>
      <c r="BG115" s="409">
        <v>1.2</v>
      </c>
      <c r="BH115" s="410"/>
      <c r="BI115" s="409">
        <v>1.1000000000000001</v>
      </c>
      <c r="BJ115" s="410"/>
      <c r="BK115" s="409">
        <v>1.1000000000000001</v>
      </c>
      <c r="BL115" s="410"/>
      <c r="BM115" s="409">
        <v>1.1000000000000001</v>
      </c>
      <c r="BN115" s="410"/>
      <c r="BO115" s="409">
        <v>1.1000000000000001</v>
      </c>
      <c r="BP115" s="410"/>
      <c r="BQ115" s="409">
        <v>0.8</v>
      </c>
      <c r="BR115" s="410"/>
      <c r="BS115" s="409">
        <v>1</v>
      </c>
      <c r="BT115" s="410"/>
      <c r="BU115" s="409">
        <v>0.8</v>
      </c>
      <c r="BV115" s="410"/>
      <c r="BW115" s="409">
        <v>0.7</v>
      </c>
      <c r="BX115" s="410"/>
      <c r="BY115" s="409">
        <v>1.2</v>
      </c>
      <c r="BZ115" s="410"/>
      <c r="CA115" s="409">
        <v>0.8</v>
      </c>
      <c r="CB115" s="410"/>
      <c r="CC115" s="409">
        <v>1</v>
      </c>
      <c r="CD115" s="410"/>
      <c r="CE115" s="409">
        <v>1.1000000000000001</v>
      </c>
      <c r="CF115" s="410"/>
      <c r="CG115" s="409">
        <v>1</v>
      </c>
      <c r="CH115" s="410"/>
      <c r="CI115" s="409">
        <v>1.2</v>
      </c>
      <c r="CJ115" s="410"/>
      <c r="CK115" s="409">
        <v>1.3</v>
      </c>
      <c r="CL115" s="410"/>
      <c r="CM115" s="409">
        <v>0.8</v>
      </c>
      <c r="CN115" s="410"/>
      <c r="CO115" s="409"/>
      <c r="CP115" s="410"/>
    </row>
    <row r="116" spans="1:94" x14ac:dyDescent="0.35">
      <c r="A116" s="413" t="s">
        <v>105</v>
      </c>
      <c r="B116" s="413"/>
      <c r="C116" s="413"/>
      <c r="D116" s="413"/>
      <c r="E116" s="413"/>
      <c r="F116" s="413"/>
      <c r="G116" s="413"/>
      <c r="H116" s="413"/>
      <c r="I116" s="413"/>
      <c r="K116" s="409">
        <v>0.9</v>
      </c>
      <c r="L116" s="410"/>
      <c r="M116" s="409">
        <v>1.2</v>
      </c>
      <c r="N116" s="410"/>
      <c r="O116" s="409">
        <v>1.2</v>
      </c>
      <c r="P116" s="410"/>
      <c r="Q116" s="409">
        <v>1.1000000000000001</v>
      </c>
      <c r="R116" s="410"/>
      <c r="S116" s="409">
        <v>1.1000000000000001</v>
      </c>
      <c r="T116" s="410"/>
      <c r="U116" s="409">
        <v>1.2</v>
      </c>
      <c r="V116" s="410"/>
      <c r="W116" s="409">
        <v>1.1000000000000001</v>
      </c>
      <c r="X116" s="410"/>
      <c r="Y116" s="409">
        <v>1.3</v>
      </c>
      <c r="Z116" s="410"/>
      <c r="AA116" s="409">
        <v>1.1000000000000001</v>
      </c>
      <c r="AB116" s="410"/>
      <c r="AC116" s="409">
        <v>1.2</v>
      </c>
      <c r="AD116" s="410"/>
      <c r="AE116" s="409">
        <v>1</v>
      </c>
      <c r="AF116" s="410"/>
      <c r="AG116" s="409">
        <v>1.2</v>
      </c>
      <c r="AH116" s="410"/>
      <c r="AI116" s="409">
        <v>1.3</v>
      </c>
      <c r="AJ116" s="410"/>
      <c r="AK116" s="409">
        <v>0.8</v>
      </c>
      <c r="AL116" s="410"/>
      <c r="AM116" s="409">
        <v>1.2</v>
      </c>
      <c r="AN116" s="410"/>
      <c r="AO116" s="409">
        <v>1.3</v>
      </c>
      <c r="AP116" s="410"/>
      <c r="AQ116" s="409">
        <v>1</v>
      </c>
      <c r="AR116" s="410"/>
      <c r="AS116" s="409">
        <v>1.3</v>
      </c>
      <c r="AT116" s="410"/>
      <c r="AU116" s="409">
        <v>1.1000000000000001</v>
      </c>
      <c r="AV116" s="410"/>
      <c r="AW116" s="409">
        <v>1</v>
      </c>
      <c r="AX116" s="410"/>
      <c r="AY116" s="409">
        <v>1</v>
      </c>
      <c r="AZ116" s="410"/>
      <c r="BA116" s="409">
        <v>1.2</v>
      </c>
      <c r="BB116" s="410"/>
      <c r="BC116" s="409">
        <v>1.2</v>
      </c>
      <c r="BD116" s="410"/>
      <c r="BE116" s="409">
        <v>1.2</v>
      </c>
      <c r="BF116" s="410"/>
      <c r="BG116" s="409">
        <v>1.2</v>
      </c>
      <c r="BH116" s="410"/>
      <c r="BI116" s="409">
        <v>1.1000000000000001</v>
      </c>
      <c r="BJ116" s="410"/>
      <c r="BK116" s="409">
        <v>1.3</v>
      </c>
      <c r="BL116" s="410"/>
      <c r="BM116" s="409">
        <v>1.1000000000000001</v>
      </c>
      <c r="BN116" s="410"/>
      <c r="BO116" s="409">
        <v>1.1000000000000001</v>
      </c>
      <c r="BP116" s="410"/>
      <c r="BQ116" s="409">
        <v>1.1000000000000001</v>
      </c>
      <c r="BR116" s="410"/>
      <c r="BS116" s="409">
        <v>0.9</v>
      </c>
      <c r="BT116" s="410"/>
      <c r="BU116" s="409">
        <v>0.8</v>
      </c>
      <c r="BV116" s="410"/>
      <c r="BW116" s="409">
        <v>0.7</v>
      </c>
      <c r="BX116" s="410"/>
      <c r="BY116" s="409">
        <v>1.2</v>
      </c>
      <c r="BZ116" s="410"/>
      <c r="CA116" s="409">
        <v>0.8</v>
      </c>
      <c r="CB116" s="410"/>
      <c r="CC116" s="409">
        <v>0.8</v>
      </c>
      <c r="CD116" s="410"/>
      <c r="CE116" s="409">
        <v>1.1000000000000001</v>
      </c>
      <c r="CF116" s="410"/>
      <c r="CG116" s="409">
        <v>0.7</v>
      </c>
      <c r="CH116" s="410"/>
      <c r="CI116" s="409">
        <v>1.3</v>
      </c>
      <c r="CJ116" s="410"/>
      <c r="CK116" s="409">
        <v>1.2</v>
      </c>
      <c r="CL116" s="410"/>
      <c r="CM116" s="409">
        <v>0.8</v>
      </c>
      <c r="CN116" s="410"/>
      <c r="CO116" s="409"/>
      <c r="CP116" s="410"/>
    </row>
    <row r="117" spans="1:94" x14ac:dyDescent="0.35">
      <c r="A117" s="413" t="s">
        <v>106</v>
      </c>
      <c r="B117" s="413"/>
      <c r="C117" s="413"/>
      <c r="D117" s="413"/>
      <c r="E117" s="413"/>
      <c r="F117" s="413"/>
      <c r="G117" s="413"/>
      <c r="H117" s="413"/>
      <c r="I117" s="413"/>
      <c r="K117" s="409">
        <v>0.9</v>
      </c>
      <c r="L117" s="410"/>
      <c r="M117" s="409">
        <v>0.9</v>
      </c>
      <c r="N117" s="410"/>
      <c r="O117" s="409">
        <v>0.9</v>
      </c>
      <c r="P117" s="410"/>
      <c r="Q117" s="409">
        <v>1.2</v>
      </c>
      <c r="R117" s="410"/>
      <c r="S117" s="409">
        <v>0.9</v>
      </c>
      <c r="T117" s="410"/>
      <c r="U117" s="409">
        <v>1.2</v>
      </c>
      <c r="V117" s="410"/>
      <c r="W117" s="409">
        <v>1.1000000000000001</v>
      </c>
      <c r="X117" s="410"/>
      <c r="Y117" s="409">
        <v>1.3</v>
      </c>
      <c r="Z117" s="410"/>
      <c r="AA117" s="409">
        <v>1.1000000000000001</v>
      </c>
      <c r="AB117" s="410"/>
      <c r="AC117" s="409">
        <v>1.2</v>
      </c>
      <c r="AD117" s="410"/>
      <c r="AE117" s="409">
        <v>1.2</v>
      </c>
      <c r="AF117" s="410"/>
      <c r="AG117" s="409">
        <v>1.3</v>
      </c>
      <c r="AH117" s="410"/>
      <c r="AI117" s="409">
        <v>1.3</v>
      </c>
      <c r="AJ117" s="410"/>
      <c r="AK117" s="409">
        <v>0.8</v>
      </c>
      <c r="AL117" s="410"/>
      <c r="AM117" s="409">
        <v>1.3</v>
      </c>
      <c r="AN117" s="410"/>
      <c r="AO117" s="409">
        <v>1.3</v>
      </c>
      <c r="AP117" s="410"/>
      <c r="AQ117" s="409">
        <v>1</v>
      </c>
      <c r="AR117" s="410"/>
      <c r="AS117" s="409">
        <v>1.3</v>
      </c>
      <c r="AT117" s="410"/>
      <c r="AU117" s="409">
        <v>1.1000000000000001</v>
      </c>
      <c r="AV117" s="410"/>
      <c r="AW117" s="409">
        <v>1.2</v>
      </c>
      <c r="AX117" s="410"/>
      <c r="AY117" s="409">
        <v>1.3</v>
      </c>
      <c r="AZ117" s="410"/>
      <c r="BA117" s="409">
        <v>1.2</v>
      </c>
      <c r="BB117" s="410"/>
      <c r="BC117" s="409">
        <v>1.2</v>
      </c>
      <c r="BD117" s="410"/>
      <c r="BE117" s="409">
        <v>1.2</v>
      </c>
      <c r="BF117" s="410"/>
      <c r="BG117" s="409">
        <v>1.2</v>
      </c>
      <c r="BH117" s="410"/>
      <c r="BI117" s="409">
        <v>1.2</v>
      </c>
      <c r="BJ117" s="410"/>
      <c r="BK117" s="409">
        <v>1.3</v>
      </c>
      <c r="BL117" s="410"/>
      <c r="BM117" s="409">
        <v>0.8</v>
      </c>
      <c r="BN117" s="410"/>
      <c r="BO117" s="409">
        <v>1.1000000000000001</v>
      </c>
      <c r="BP117" s="410"/>
      <c r="BQ117" s="409">
        <v>0.8</v>
      </c>
      <c r="BR117" s="410"/>
      <c r="BS117" s="409">
        <v>0.9</v>
      </c>
      <c r="BT117" s="410"/>
      <c r="BU117" s="409">
        <v>1.1000000000000001</v>
      </c>
      <c r="BV117" s="410"/>
      <c r="BW117" s="409">
        <v>0.7</v>
      </c>
      <c r="BX117" s="410"/>
      <c r="BY117" s="409">
        <v>0.9</v>
      </c>
      <c r="BZ117" s="410"/>
      <c r="CA117" s="409">
        <v>1.1000000000000001</v>
      </c>
      <c r="CB117" s="410"/>
      <c r="CC117" s="409">
        <v>0.8</v>
      </c>
      <c r="CD117" s="410"/>
      <c r="CE117" s="409">
        <v>1.2</v>
      </c>
      <c r="CF117" s="410"/>
      <c r="CG117" s="409">
        <v>0.7</v>
      </c>
      <c r="CH117" s="410"/>
      <c r="CI117" s="409">
        <v>1.2</v>
      </c>
      <c r="CJ117" s="410"/>
      <c r="CK117" s="409">
        <v>1.2</v>
      </c>
      <c r="CL117" s="410"/>
      <c r="CM117" s="409">
        <v>0.8</v>
      </c>
      <c r="CN117" s="410"/>
      <c r="CO117" s="409"/>
      <c r="CP117" s="410"/>
    </row>
    <row r="118" spans="1:94" ht="8.5" customHeight="1" x14ac:dyDescent="0.35"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</row>
    <row r="119" spans="1:94" x14ac:dyDescent="0.35">
      <c r="A119" s="543" t="s">
        <v>107</v>
      </c>
      <c r="B119" s="543"/>
      <c r="C119" s="543"/>
      <c r="D119" s="543"/>
      <c r="E119" s="543"/>
      <c r="F119" s="543"/>
      <c r="G119" s="543"/>
      <c r="H119" s="543"/>
      <c r="I119" s="543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  <c r="X119" s="147"/>
      <c r="Y119" s="147"/>
      <c r="Z119" s="147"/>
      <c r="AA119" s="147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8"/>
      <c r="BD119" s="148"/>
      <c r="BE119" s="148"/>
      <c r="BF119" s="148"/>
      <c r="BG119" s="148"/>
      <c r="BH119" s="148"/>
      <c r="BI119" s="147"/>
      <c r="BJ119" s="147"/>
      <c r="BK119" s="148"/>
      <c r="BL119" s="148"/>
      <c r="BM119" s="148"/>
      <c r="BN119" s="148"/>
      <c r="BO119" s="148"/>
      <c r="BP119" s="148"/>
      <c r="BQ119" s="149"/>
      <c r="BR119" s="149"/>
      <c r="BS119" s="149"/>
      <c r="BT119" s="149"/>
      <c r="BU119" s="149"/>
      <c r="BV119" s="149"/>
      <c r="BW119" s="149"/>
      <c r="BX119" s="149"/>
      <c r="BY119" s="149"/>
      <c r="BZ119" s="149"/>
      <c r="CA119" s="149"/>
      <c r="CB119" s="149"/>
      <c r="CC119" s="150"/>
      <c r="CD119" s="150"/>
      <c r="CE119" s="150"/>
      <c r="CF119" s="150"/>
      <c r="CG119" s="150"/>
      <c r="CH119" s="150"/>
      <c r="CI119" s="150"/>
      <c r="CJ119" s="150"/>
      <c r="CK119" s="150"/>
      <c r="CL119" s="150"/>
      <c r="CM119" s="150"/>
      <c r="CN119" s="150"/>
      <c r="CO119" s="150"/>
      <c r="CP119" s="150"/>
    </row>
    <row r="120" spans="1:94" x14ac:dyDescent="0.35">
      <c r="A120" s="413" t="s">
        <v>108</v>
      </c>
      <c r="B120" s="413"/>
      <c r="C120" s="413"/>
      <c r="D120" s="413"/>
      <c r="E120" s="413"/>
      <c r="F120" s="413"/>
      <c r="G120" s="413"/>
      <c r="H120" s="413"/>
      <c r="I120" s="413"/>
      <c r="K120" s="409">
        <v>0.8</v>
      </c>
      <c r="L120" s="410"/>
      <c r="M120" s="409">
        <v>0.8</v>
      </c>
      <c r="N120" s="410"/>
      <c r="O120" s="409">
        <v>0.9</v>
      </c>
      <c r="P120" s="410"/>
      <c r="Q120" s="409">
        <v>0.8</v>
      </c>
      <c r="R120" s="410"/>
      <c r="S120" s="409">
        <v>0.8</v>
      </c>
      <c r="T120" s="410"/>
      <c r="U120" s="409">
        <v>0.8</v>
      </c>
      <c r="V120" s="410"/>
      <c r="W120" s="409">
        <v>0.8</v>
      </c>
      <c r="X120" s="410"/>
      <c r="Y120" s="409">
        <v>0.8</v>
      </c>
      <c r="Z120" s="410"/>
      <c r="AA120" s="409">
        <v>0.8</v>
      </c>
      <c r="AB120" s="410"/>
      <c r="AC120" s="409">
        <v>0.7</v>
      </c>
      <c r="AD120" s="410"/>
      <c r="AE120" s="409">
        <v>0.7</v>
      </c>
      <c r="AF120" s="410"/>
      <c r="AG120" s="409">
        <v>0.7</v>
      </c>
      <c r="AH120" s="410"/>
      <c r="AI120" s="409">
        <v>0.7</v>
      </c>
      <c r="AJ120" s="410"/>
      <c r="AK120" s="409">
        <v>0.7</v>
      </c>
      <c r="AL120" s="410"/>
      <c r="AM120" s="409">
        <v>0.7</v>
      </c>
      <c r="AN120" s="410"/>
      <c r="AO120" s="409">
        <v>0.7</v>
      </c>
      <c r="AP120" s="410"/>
      <c r="AQ120" s="409">
        <v>0.7</v>
      </c>
      <c r="AR120" s="410"/>
      <c r="AS120" s="409">
        <v>1.2</v>
      </c>
      <c r="AT120" s="410"/>
      <c r="AU120" s="409">
        <v>1</v>
      </c>
      <c r="AV120" s="410"/>
      <c r="AW120" s="409">
        <v>0.7</v>
      </c>
      <c r="AX120" s="410"/>
      <c r="AY120" s="409">
        <v>0.7</v>
      </c>
      <c r="AZ120" s="410"/>
      <c r="BA120" s="409">
        <v>0.9</v>
      </c>
      <c r="BB120" s="410"/>
      <c r="BC120" s="409">
        <v>0.9</v>
      </c>
      <c r="BD120" s="410"/>
      <c r="BE120" s="409">
        <v>0.8</v>
      </c>
      <c r="BF120" s="410"/>
      <c r="BG120" s="409">
        <v>0.9</v>
      </c>
      <c r="BH120" s="410"/>
      <c r="BI120" s="409">
        <v>0.7</v>
      </c>
      <c r="BJ120" s="410"/>
      <c r="BK120" s="409">
        <v>0.7</v>
      </c>
      <c r="BL120" s="410"/>
      <c r="BM120" s="409">
        <v>0.7</v>
      </c>
      <c r="BN120" s="410"/>
      <c r="BO120" s="409">
        <v>0.7</v>
      </c>
      <c r="BP120" s="410"/>
      <c r="BQ120" s="409">
        <v>0.7</v>
      </c>
      <c r="BR120" s="410"/>
      <c r="BS120" s="409">
        <v>0.9</v>
      </c>
      <c r="BT120" s="410"/>
      <c r="BU120" s="409">
        <v>1</v>
      </c>
      <c r="BV120" s="410"/>
      <c r="BW120" s="409">
        <v>1</v>
      </c>
      <c r="BX120" s="410"/>
      <c r="BY120" s="409">
        <v>1</v>
      </c>
      <c r="BZ120" s="410"/>
      <c r="CA120" s="409">
        <v>0.8</v>
      </c>
      <c r="CB120" s="410"/>
      <c r="CC120" s="409">
        <v>0.7</v>
      </c>
      <c r="CD120" s="410"/>
      <c r="CE120" s="409">
        <v>0.7</v>
      </c>
      <c r="CF120" s="410"/>
      <c r="CG120" s="409">
        <v>0.7</v>
      </c>
      <c r="CH120" s="410"/>
      <c r="CI120" s="409">
        <v>1</v>
      </c>
      <c r="CJ120" s="410"/>
      <c r="CK120" s="409">
        <v>0.7</v>
      </c>
      <c r="CL120" s="410"/>
      <c r="CM120" s="409">
        <v>0.7</v>
      </c>
      <c r="CN120" s="410"/>
      <c r="CO120" s="409"/>
      <c r="CP120" s="410"/>
    </row>
    <row r="121" spans="1:94" x14ac:dyDescent="0.35">
      <c r="A121" s="413" t="s">
        <v>110</v>
      </c>
      <c r="B121" s="413"/>
      <c r="C121" s="413"/>
      <c r="D121" s="413"/>
      <c r="E121" s="413"/>
      <c r="F121" s="413"/>
      <c r="G121" s="413"/>
      <c r="H121" s="413"/>
      <c r="I121" s="413"/>
      <c r="K121" s="409">
        <v>0.8</v>
      </c>
      <c r="L121" s="410"/>
      <c r="M121" s="409">
        <v>0.8</v>
      </c>
      <c r="N121" s="410"/>
      <c r="O121" s="409">
        <v>0.9</v>
      </c>
      <c r="P121" s="410"/>
      <c r="Q121" s="409">
        <v>0.8</v>
      </c>
      <c r="R121" s="410"/>
      <c r="S121" s="409">
        <v>0.8</v>
      </c>
      <c r="T121" s="410"/>
      <c r="U121" s="409">
        <v>0.8</v>
      </c>
      <c r="V121" s="410"/>
      <c r="W121" s="409">
        <v>0.8</v>
      </c>
      <c r="X121" s="410"/>
      <c r="Y121" s="409">
        <v>0.8</v>
      </c>
      <c r="Z121" s="410"/>
      <c r="AA121" s="409">
        <v>0.8</v>
      </c>
      <c r="AB121" s="410"/>
      <c r="AC121" s="409">
        <v>0.7</v>
      </c>
      <c r="AD121" s="410"/>
      <c r="AE121" s="409">
        <v>0.7</v>
      </c>
      <c r="AF121" s="410"/>
      <c r="AG121" s="409">
        <v>0.7</v>
      </c>
      <c r="AH121" s="410"/>
      <c r="AI121" s="409">
        <v>0.7</v>
      </c>
      <c r="AJ121" s="410"/>
      <c r="AK121" s="409">
        <v>0.7</v>
      </c>
      <c r="AL121" s="410"/>
      <c r="AM121" s="409">
        <v>0.7</v>
      </c>
      <c r="AN121" s="410"/>
      <c r="AO121" s="409">
        <v>0.7</v>
      </c>
      <c r="AP121" s="410"/>
      <c r="AQ121" s="409">
        <v>0.7</v>
      </c>
      <c r="AR121" s="410"/>
      <c r="AS121" s="409">
        <v>1.2</v>
      </c>
      <c r="AT121" s="410"/>
      <c r="AU121" s="409">
        <v>1</v>
      </c>
      <c r="AV121" s="410"/>
      <c r="AW121" s="409">
        <v>0.7</v>
      </c>
      <c r="AX121" s="410"/>
      <c r="AY121" s="409">
        <v>0.7</v>
      </c>
      <c r="AZ121" s="410"/>
      <c r="BA121" s="409">
        <v>0.9</v>
      </c>
      <c r="BB121" s="410"/>
      <c r="BC121" s="409">
        <v>0.9</v>
      </c>
      <c r="BD121" s="410"/>
      <c r="BE121" s="409">
        <v>0.8</v>
      </c>
      <c r="BF121" s="410"/>
      <c r="BG121" s="409">
        <v>0.9</v>
      </c>
      <c r="BH121" s="410"/>
      <c r="BI121" s="409">
        <v>0.7</v>
      </c>
      <c r="BJ121" s="410"/>
      <c r="BK121" s="409">
        <v>0.7</v>
      </c>
      <c r="BL121" s="410"/>
      <c r="BM121" s="409">
        <v>0.7</v>
      </c>
      <c r="BN121" s="410"/>
      <c r="BO121" s="409">
        <v>0.7</v>
      </c>
      <c r="BP121" s="410"/>
      <c r="BQ121" s="409">
        <v>0.7</v>
      </c>
      <c r="BR121" s="410"/>
      <c r="BS121" s="409">
        <v>0.9</v>
      </c>
      <c r="BT121" s="410"/>
      <c r="BU121" s="409">
        <v>1</v>
      </c>
      <c r="BV121" s="410"/>
      <c r="BW121" s="409">
        <v>1</v>
      </c>
      <c r="BX121" s="410"/>
      <c r="BY121" s="409">
        <v>1</v>
      </c>
      <c r="BZ121" s="410"/>
      <c r="CA121" s="409">
        <v>0.8</v>
      </c>
      <c r="CB121" s="410"/>
      <c r="CC121" s="409">
        <v>0.7</v>
      </c>
      <c r="CD121" s="410"/>
      <c r="CE121" s="409">
        <v>0.7</v>
      </c>
      <c r="CF121" s="410"/>
      <c r="CG121" s="409">
        <v>0.7</v>
      </c>
      <c r="CH121" s="410"/>
      <c r="CI121" s="409">
        <v>1.1000000000000001</v>
      </c>
      <c r="CJ121" s="410"/>
      <c r="CK121" s="409">
        <v>0.7</v>
      </c>
      <c r="CL121" s="410"/>
      <c r="CM121" s="409">
        <v>0.7</v>
      </c>
      <c r="CN121" s="410"/>
      <c r="CO121" s="409"/>
      <c r="CP121" s="410"/>
    </row>
    <row r="122" spans="1:94" x14ac:dyDescent="0.35">
      <c r="A122" s="413" t="s">
        <v>109</v>
      </c>
      <c r="B122" s="413"/>
      <c r="C122" s="413"/>
      <c r="D122" s="413"/>
      <c r="E122" s="413"/>
      <c r="F122" s="413"/>
      <c r="G122" s="413"/>
      <c r="H122" s="413"/>
      <c r="I122" s="413"/>
      <c r="K122" s="409">
        <v>0.8</v>
      </c>
      <c r="L122" s="410"/>
      <c r="M122" s="409">
        <v>0.8</v>
      </c>
      <c r="N122" s="410"/>
      <c r="O122" s="409">
        <v>0.9</v>
      </c>
      <c r="P122" s="410"/>
      <c r="Q122" s="409">
        <v>0.8</v>
      </c>
      <c r="R122" s="410"/>
      <c r="S122" s="409">
        <v>0.8</v>
      </c>
      <c r="T122" s="410"/>
      <c r="U122" s="409">
        <v>0.8</v>
      </c>
      <c r="V122" s="410"/>
      <c r="W122" s="409">
        <v>0.8</v>
      </c>
      <c r="X122" s="410"/>
      <c r="Y122" s="409">
        <v>0.8</v>
      </c>
      <c r="Z122" s="410"/>
      <c r="AA122" s="409">
        <v>0.8</v>
      </c>
      <c r="AB122" s="410"/>
      <c r="AC122" s="409">
        <v>0.7</v>
      </c>
      <c r="AD122" s="410"/>
      <c r="AE122" s="409">
        <v>0.7</v>
      </c>
      <c r="AF122" s="410"/>
      <c r="AG122" s="409">
        <v>0.7</v>
      </c>
      <c r="AH122" s="410"/>
      <c r="AI122" s="409">
        <v>0.7</v>
      </c>
      <c r="AJ122" s="410"/>
      <c r="AK122" s="409">
        <v>0.7</v>
      </c>
      <c r="AL122" s="410"/>
      <c r="AM122" s="409">
        <v>0.7</v>
      </c>
      <c r="AN122" s="410"/>
      <c r="AO122" s="409">
        <v>0.7</v>
      </c>
      <c r="AP122" s="410"/>
      <c r="AQ122" s="409">
        <v>0.7</v>
      </c>
      <c r="AR122" s="410"/>
      <c r="AS122" s="409">
        <v>1.2</v>
      </c>
      <c r="AT122" s="410"/>
      <c r="AU122" s="409">
        <v>1</v>
      </c>
      <c r="AV122" s="410"/>
      <c r="AW122" s="409">
        <v>0.7</v>
      </c>
      <c r="AX122" s="410"/>
      <c r="AY122" s="409">
        <v>0.7</v>
      </c>
      <c r="AZ122" s="410"/>
      <c r="BA122" s="409">
        <v>0.9</v>
      </c>
      <c r="BB122" s="410"/>
      <c r="BC122" s="409">
        <v>0.9</v>
      </c>
      <c r="BD122" s="410"/>
      <c r="BE122" s="409">
        <v>0.8</v>
      </c>
      <c r="BF122" s="410"/>
      <c r="BG122" s="409">
        <v>0.9</v>
      </c>
      <c r="BH122" s="410"/>
      <c r="BI122" s="409">
        <v>0.7</v>
      </c>
      <c r="BJ122" s="410"/>
      <c r="BK122" s="409">
        <v>0.7</v>
      </c>
      <c r="BL122" s="410"/>
      <c r="BM122" s="409">
        <v>0.7</v>
      </c>
      <c r="BN122" s="410"/>
      <c r="BO122" s="409">
        <v>0.7</v>
      </c>
      <c r="BP122" s="410"/>
      <c r="BQ122" s="409">
        <v>0.7</v>
      </c>
      <c r="BR122" s="410"/>
      <c r="BS122" s="409">
        <v>0.9</v>
      </c>
      <c r="BT122" s="410"/>
      <c r="BU122" s="409">
        <v>1</v>
      </c>
      <c r="BV122" s="410"/>
      <c r="BW122" s="409">
        <v>1</v>
      </c>
      <c r="BX122" s="410"/>
      <c r="BY122" s="409">
        <v>1</v>
      </c>
      <c r="BZ122" s="410"/>
      <c r="CA122" s="409">
        <v>0.8</v>
      </c>
      <c r="CB122" s="410"/>
      <c r="CC122" s="409">
        <v>0.7</v>
      </c>
      <c r="CD122" s="410"/>
      <c r="CE122" s="409">
        <v>0.7</v>
      </c>
      <c r="CF122" s="410"/>
      <c r="CG122" s="409">
        <v>0.7</v>
      </c>
      <c r="CH122" s="410"/>
      <c r="CI122" s="409">
        <v>1</v>
      </c>
      <c r="CJ122" s="410"/>
      <c r="CK122" s="409">
        <v>0.7</v>
      </c>
      <c r="CL122" s="410"/>
      <c r="CM122" s="409">
        <v>0.7</v>
      </c>
      <c r="CN122" s="410"/>
      <c r="CO122" s="409"/>
      <c r="CP122" s="410"/>
    </row>
    <row r="123" spans="1:94" x14ac:dyDescent="0.35">
      <c r="A123" s="413" t="s">
        <v>111</v>
      </c>
      <c r="B123" s="413"/>
      <c r="C123" s="413"/>
      <c r="D123" s="413"/>
      <c r="E123" s="413"/>
      <c r="F123" s="413"/>
      <c r="G123" s="413"/>
      <c r="H123" s="413"/>
      <c r="I123" s="413"/>
      <c r="K123" s="409">
        <v>0.8</v>
      </c>
      <c r="L123" s="410"/>
      <c r="M123" s="409">
        <v>0.8</v>
      </c>
      <c r="N123" s="410"/>
      <c r="O123" s="409">
        <v>0.9</v>
      </c>
      <c r="P123" s="410"/>
      <c r="Q123" s="409">
        <v>0.8</v>
      </c>
      <c r="R123" s="410"/>
      <c r="S123" s="409">
        <v>0.8</v>
      </c>
      <c r="T123" s="410"/>
      <c r="U123" s="409">
        <v>0.8</v>
      </c>
      <c r="V123" s="410"/>
      <c r="W123" s="409">
        <v>0.8</v>
      </c>
      <c r="X123" s="410"/>
      <c r="Y123" s="409">
        <v>0.8</v>
      </c>
      <c r="Z123" s="410"/>
      <c r="AA123" s="409">
        <v>0.8</v>
      </c>
      <c r="AB123" s="410"/>
      <c r="AC123" s="409">
        <v>0.7</v>
      </c>
      <c r="AD123" s="410"/>
      <c r="AE123" s="409">
        <v>0.7</v>
      </c>
      <c r="AF123" s="410"/>
      <c r="AG123" s="409">
        <v>0.7</v>
      </c>
      <c r="AH123" s="410"/>
      <c r="AI123" s="409">
        <v>0.7</v>
      </c>
      <c r="AJ123" s="410"/>
      <c r="AK123" s="409">
        <v>0.7</v>
      </c>
      <c r="AL123" s="410"/>
      <c r="AM123" s="409">
        <v>0.7</v>
      </c>
      <c r="AN123" s="410"/>
      <c r="AO123" s="409">
        <v>0.7</v>
      </c>
      <c r="AP123" s="410"/>
      <c r="AQ123" s="409">
        <v>0.7</v>
      </c>
      <c r="AR123" s="410"/>
      <c r="AS123" s="409">
        <v>1.2</v>
      </c>
      <c r="AT123" s="410"/>
      <c r="AU123" s="409">
        <v>1</v>
      </c>
      <c r="AV123" s="410"/>
      <c r="AW123" s="409">
        <v>0.7</v>
      </c>
      <c r="AX123" s="410"/>
      <c r="AY123" s="409">
        <v>0.7</v>
      </c>
      <c r="AZ123" s="410"/>
      <c r="BA123" s="409">
        <v>0.9</v>
      </c>
      <c r="BB123" s="410"/>
      <c r="BC123" s="409">
        <v>0.9</v>
      </c>
      <c r="BD123" s="410"/>
      <c r="BE123" s="409">
        <v>0.8</v>
      </c>
      <c r="BF123" s="410"/>
      <c r="BG123" s="409">
        <v>0.9</v>
      </c>
      <c r="BH123" s="410"/>
      <c r="BI123" s="409">
        <v>0.7</v>
      </c>
      <c r="BJ123" s="410"/>
      <c r="BK123" s="409">
        <v>0.7</v>
      </c>
      <c r="BL123" s="410"/>
      <c r="BM123" s="409">
        <v>0.7</v>
      </c>
      <c r="BN123" s="410"/>
      <c r="BO123" s="409">
        <v>0.7</v>
      </c>
      <c r="BP123" s="410"/>
      <c r="BQ123" s="409">
        <v>0.7</v>
      </c>
      <c r="BR123" s="410"/>
      <c r="BS123" s="409">
        <v>0.9</v>
      </c>
      <c r="BT123" s="410"/>
      <c r="BU123" s="409">
        <v>1</v>
      </c>
      <c r="BV123" s="410"/>
      <c r="BW123" s="409">
        <v>1</v>
      </c>
      <c r="BX123" s="410"/>
      <c r="BY123" s="409">
        <v>1</v>
      </c>
      <c r="BZ123" s="410"/>
      <c r="CA123" s="409">
        <v>0.8</v>
      </c>
      <c r="CB123" s="410"/>
      <c r="CC123" s="409">
        <v>0.7</v>
      </c>
      <c r="CD123" s="410"/>
      <c r="CE123" s="409">
        <v>0.7</v>
      </c>
      <c r="CF123" s="410"/>
      <c r="CG123" s="409">
        <v>0.7</v>
      </c>
      <c r="CH123" s="410"/>
      <c r="CI123" s="409">
        <v>1</v>
      </c>
      <c r="CJ123" s="410"/>
      <c r="CK123" s="409">
        <v>0.7</v>
      </c>
      <c r="CL123" s="410"/>
      <c r="CM123" s="409">
        <v>0.7</v>
      </c>
      <c r="CN123" s="410"/>
      <c r="CO123" s="409"/>
      <c r="CP123" s="410"/>
    </row>
    <row r="124" spans="1:94" x14ac:dyDescent="0.35">
      <c r="A124" s="413" t="s">
        <v>112</v>
      </c>
      <c r="B124" s="413"/>
      <c r="C124" s="413"/>
      <c r="D124" s="413"/>
      <c r="E124" s="413"/>
      <c r="F124" s="413"/>
      <c r="G124" s="413"/>
      <c r="H124" s="413"/>
      <c r="I124" s="413"/>
      <c r="K124" s="409">
        <v>0.8</v>
      </c>
      <c r="L124" s="410"/>
      <c r="M124" s="409">
        <v>0.8</v>
      </c>
      <c r="N124" s="410"/>
      <c r="O124" s="409">
        <v>0.9</v>
      </c>
      <c r="P124" s="410"/>
      <c r="Q124" s="409">
        <v>0.8</v>
      </c>
      <c r="R124" s="410"/>
      <c r="S124" s="409">
        <v>0.8</v>
      </c>
      <c r="T124" s="410"/>
      <c r="U124" s="409">
        <v>0.8</v>
      </c>
      <c r="V124" s="410"/>
      <c r="W124" s="409">
        <v>0.8</v>
      </c>
      <c r="X124" s="410"/>
      <c r="Y124" s="409">
        <v>0.8</v>
      </c>
      <c r="Z124" s="410"/>
      <c r="AA124" s="409">
        <v>0.8</v>
      </c>
      <c r="AB124" s="410"/>
      <c r="AC124" s="409">
        <v>0.7</v>
      </c>
      <c r="AD124" s="410"/>
      <c r="AE124" s="409">
        <v>0.7</v>
      </c>
      <c r="AF124" s="410"/>
      <c r="AG124" s="409">
        <v>0.7</v>
      </c>
      <c r="AH124" s="410"/>
      <c r="AI124" s="409">
        <v>0.7</v>
      </c>
      <c r="AJ124" s="410"/>
      <c r="AK124" s="409">
        <v>0.7</v>
      </c>
      <c r="AL124" s="410"/>
      <c r="AM124" s="409">
        <v>0.7</v>
      </c>
      <c r="AN124" s="410"/>
      <c r="AO124" s="409">
        <v>0.7</v>
      </c>
      <c r="AP124" s="410"/>
      <c r="AQ124" s="409">
        <v>0.7</v>
      </c>
      <c r="AR124" s="410"/>
      <c r="AS124" s="409">
        <v>1.2</v>
      </c>
      <c r="AT124" s="410"/>
      <c r="AU124" s="409">
        <v>1</v>
      </c>
      <c r="AV124" s="410"/>
      <c r="AW124" s="409">
        <v>0.7</v>
      </c>
      <c r="AX124" s="410"/>
      <c r="AY124" s="409">
        <v>0.7</v>
      </c>
      <c r="AZ124" s="410"/>
      <c r="BA124" s="409">
        <v>0.9</v>
      </c>
      <c r="BB124" s="410"/>
      <c r="BC124" s="409">
        <v>0.9</v>
      </c>
      <c r="BD124" s="410"/>
      <c r="BE124" s="409">
        <v>0.8</v>
      </c>
      <c r="BF124" s="410"/>
      <c r="BG124" s="409">
        <v>0.9</v>
      </c>
      <c r="BH124" s="410"/>
      <c r="BI124" s="409">
        <v>0.7</v>
      </c>
      <c r="BJ124" s="410"/>
      <c r="BK124" s="409">
        <v>0.7</v>
      </c>
      <c r="BL124" s="410"/>
      <c r="BM124" s="409">
        <v>0.7</v>
      </c>
      <c r="BN124" s="410"/>
      <c r="BO124" s="409">
        <v>0.7</v>
      </c>
      <c r="BP124" s="410"/>
      <c r="BQ124" s="409">
        <v>0.7</v>
      </c>
      <c r="BR124" s="410"/>
      <c r="BS124" s="409">
        <v>0.9</v>
      </c>
      <c r="BT124" s="410"/>
      <c r="BU124" s="409">
        <v>1</v>
      </c>
      <c r="BV124" s="410"/>
      <c r="BW124" s="409">
        <v>1</v>
      </c>
      <c r="BX124" s="410"/>
      <c r="BY124" s="409">
        <v>1</v>
      </c>
      <c r="BZ124" s="410"/>
      <c r="CA124" s="409">
        <v>0.8</v>
      </c>
      <c r="CB124" s="410"/>
      <c r="CC124" s="409">
        <v>0.7</v>
      </c>
      <c r="CD124" s="410"/>
      <c r="CE124" s="409">
        <v>0.7</v>
      </c>
      <c r="CF124" s="410"/>
      <c r="CG124" s="409">
        <v>0.7</v>
      </c>
      <c r="CH124" s="410"/>
      <c r="CI124" s="409">
        <v>1</v>
      </c>
      <c r="CJ124" s="410"/>
      <c r="CK124" s="409">
        <v>0.7</v>
      </c>
      <c r="CL124" s="410"/>
      <c r="CM124" s="409">
        <v>0.7</v>
      </c>
      <c r="CN124" s="410"/>
      <c r="CO124" s="409"/>
      <c r="CP124" s="410"/>
    </row>
    <row r="125" spans="1:94" ht="8.5" customHeight="1" x14ac:dyDescent="0.35"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</row>
    <row r="126" spans="1:94" x14ac:dyDescent="0.35">
      <c r="A126" s="543" t="s">
        <v>113</v>
      </c>
      <c r="B126" s="543"/>
      <c r="C126" s="543"/>
      <c r="D126" s="543"/>
      <c r="E126" s="543"/>
      <c r="F126" s="543"/>
      <c r="G126" s="543"/>
      <c r="H126" s="543"/>
      <c r="I126" s="543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  <c r="Z126" s="147"/>
      <c r="AA126" s="147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  <c r="BB126" s="147"/>
      <c r="BC126" s="148"/>
      <c r="BD126" s="148"/>
      <c r="BE126" s="148"/>
      <c r="BF126" s="148"/>
      <c r="BG126" s="148"/>
      <c r="BH126" s="148"/>
      <c r="BI126" s="147"/>
      <c r="BJ126" s="147"/>
      <c r="BK126" s="148"/>
      <c r="BL126" s="148"/>
      <c r="BM126" s="148"/>
      <c r="BN126" s="148"/>
      <c r="BO126" s="148"/>
      <c r="BP126" s="148"/>
      <c r="BQ126" s="149"/>
      <c r="BR126" s="149"/>
      <c r="BS126" s="149"/>
      <c r="BT126" s="149"/>
      <c r="BU126" s="149"/>
      <c r="BV126" s="149"/>
      <c r="BW126" s="149"/>
      <c r="BX126" s="149"/>
      <c r="BY126" s="149"/>
      <c r="BZ126" s="149"/>
      <c r="CA126" s="149"/>
      <c r="CB126" s="149"/>
      <c r="CC126" s="150"/>
      <c r="CD126" s="150"/>
      <c r="CE126" s="150"/>
      <c r="CF126" s="150"/>
      <c r="CG126" s="150"/>
      <c r="CH126" s="150"/>
      <c r="CI126" s="150"/>
      <c r="CJ126" s="150"/>
      <c r="CK126" s="150"/>
      <c r="CL126" s="150"/>
      <c r="CM126" s="150"/>
      <c r="CN126" s="150"/>
      <c r="CO126" s="150"/>
      <c r="CP126" s="150"/>
    </row>
    <row r="127" spans="1:94" x14ac:dyDescent="0.35">
      <c r="A127" s="413" t="s">
        <v>115</v>
      </c>
      <c r="B127" s="413"/>
      <c r="C127" s="413"/>
      <c r="D127" s="413"/>
      <c r="E127" s="413"/>
      <c r="F127" s="413"/>
      <c r="G127" s="413"/>
      <c r="H127" s="413"/>
      <c r="I127" s="413"/>
      <c r="K127" s="409">
        <v>1</v>
      </c>
      <c r="L127" s="410"/>
      <c r="M127" s="409">
        <v>1</v>
      </c>
      <c r="N127" s="410"/>
      <c r="O127" s="409">
        <v>1</v>
      </c>
      <c r="P127" s="410"/>
      <c r="Q127" s="409">
        <v>1</v>
      </c>
      <c r="R127" s="410"/>
      <c r="S127" s="409">
        <v>0.9</v>
      </c>
      <c r="T127" s="410"/>
      <c r="U127" s="409">
        <v>0.8</v>
      </c>
      <c r="V127" s="410"/>
      <c r="W127" s="409">
        <v>0.8</v>
      </c>
      <c r="X127" s="410"/>
      <c r="Y127" s="409">
        <v>1.1000000000000001</v>
      </c>
      <c r="Z127" s="410"/>
      <c r="AA127" s="409">
        <v>0.9</v>
      </c>
      <c r="AB127" s="410"/>
      <c r="AC127" s="409">
        <v>0.7</v>
      </c>
      <c r="AD127" s="410"/>
      <c r="AE127" s="409">
        <v>1</v>
      </c>
      <c r="AF127" s="410"/>
      <c r="AG127" s="409">
        <v>1</v>
      </c>
      <c r="AH127" s="410"/>
      <c r="AI127" s="409">
        <v>1.1000000000000001</v>
      </c>
      <c r="AJ127" s="410"/>
      <c r="AK127" s="409">
        <v>1.1000000000000001</v>
      </c>
      <c r="AL127" s="410"/>
      <c r="AM127" s="409">
        <v>0.7</v>
      </c>
      <c r="AN127" s="410"/>
      <c r="AO127" s="409">
        <v>1</v>
      </c>
      <c r="AP127" s="410"/>
      <c r="AQ127" s="409">
        <v>0.8</v>
      </c>
      <c r="AR127" s="410"/>
      <c r="AS127" s="409">
        <v>1</v>
      </c>
      <c r="AT127" s="410"/>
      <c r="AU127" s="409">
        <v>1</v>
      </c>
      <c r="AV127" s="410"/>
      <c r="AW127" s="409">
        <v>1.2</v>
      </c>
      <c r="AX127" s="410"/>
      <c r="AY127" s="409">
        <v>0.7</v>
      </c>
      <c r="AZ127" s="410"/>
      <c r="BA127" s="409">
        <v>1.3</v>
      </c>
      <c r="BB127" s="410"/>
      <c r="BC127" s="409">
        <v>1</v>
      </c>
      <c r="BD127" s="410"/>
      <c r="BE127" s="409">
        <v>1.1000000000000001</v>
      </c>
      <c r="BF127" s="410"/>
      <c r="BG127" s="409">
        <v>0.8</v>
      </c>
      <c r="BH127" s="410"/>
      <c r="BI127" s="409">
        <v>0.8</v>
      </c>
      <c r="BJ127" s="410"/>
      <c r="BK127" s="409">
        <v>0.7</v>
      </c>
      <c r="BL127" s="410"/>
      <c r="BM127" s="409">
        <v>1</v>
      </c>
      <c r="BN127" s="410"/>
      <c r="BO127" s="409">
        <v>0.9</v>
      </c>
      <c r="BP127" s="410"/>
      <c r="BQ127" s="409">
        <v>0.8</v>
      </c>
      <c r="BR127" s="410"/>
      <c r="BS127" s="409">
        <v>0.8</v>
      </c>
      <c r="BT127" s="410"/>
      <c r="BU127" s="409">
        <v>0.8</v>
      </c>
      <c r="BV127" s="410"/>
      <c r="BW127" s="409">
        <v>1.1000000000000001</v>
      </c>
      <c r="BX127" s="410"/>
      <c r="BY127" s="409">
        <v>0.8</v>
      </c>
      <c r="BZ127" s="410"/>
      <c r="CA127" s="409">
        <v>1</v>
      </c>
      <c r="CB127" s="410"/>
      <c r="CC127" s="409">
        <v>0.9</v>
      </c>
      <c r="CD127" s="410"/>
      <c r="CE127" s="409">
        <v>0.8</v>
      </c>
      <c r="CF127" s="410"/>
      <c r="CG127" s="409">
        <v>0.9</v>
      </c>
      <c r="CH127" s="410"/>
      <c r="CI127" s="409">
        <v>0.7</v>
      </c>
      <c r="CJ127" s="410"/>
      <c r="CK127" s="409">
        <v>0.8</v>
      </c>
      <c r="CL127" s="410"/>
      <c r="CM127" s="409">
        <v>0.8</v>
      </c>
      <c r="CN127" s="410"/>
      <c r="CO127" s="409"/>
      <c r="CP127" s="410"/>
    </row>
    <row r="128" spans="1:94" x14ac:dyDescent="0.35">
      <c r="A128" s="413" t="s">
        <v>116</v>
      </c>
      <c r="B128" s="413"/>
      <c r="C128" s="413"/>
      <c r="D128" s="413"/>
      <c r="E128" s="413"/>
      <c r="F128" s="413"/>
      <c r="G128" s="413"/>
      <c r="H128" s="413"/>
      <c r="I128" s="413"/>
      <c r="K128" s="409">
        <v>1</v>
      </c>
      <c r="L128" s="410"/>
      <c r="M128" s="409">
        <v>1.1000000000000001</v>
      </c>
      <c r="N128" s="410"/>
      <c r="O128" s="409">
        <v>1.1000000000000001</v>
      </c>
      <c r="P128" s="410"/>
      <c r="Q128" s="409">
        <v>0.8</v>
      </c>
      <c r="R128" s="410"/>
      <c r="S128" s="409">
        <v>0.9</v>
      </c>
      <c r="T128" s="410"/>
      <c r="U128" s="409">
        <v>0.8</v>
      </c>
      <c r="V128" s="410"/>
      <c r="W128" s="409">
        <v>0.8</v>
      </c>
      <c r="X128" s="410"/>
      <c r="Y128" s="409">
        <v>1.1000000000000001</v>
      </c>
      <c r="Z128" s="410"/>
      <c r="AA128" s="409">
        <v>0.9</v>
      </c>
      <c r="AB128" s="410"/>
      <c r="AC128" s="409">
        <v>1.3</v>
      </c>
      <c r="AD128" s="410"/>
      <c r="AE128" s="409">
        <v>1</v>
      </c>
      <c r="AF128" s="410"/>
      <c r="AG128" s="409">
        <v>0.7</v>
      </c>
      <c r="AH128" s="410"/>
      <c r="AI128" s="409">
        <v>1.1000000000000001</v>
      </c>
      <c r="AJ128" s="410"/>
      <c r="AK128" s="409">
        <v>0.7</v>
      </c>
      <c r="AL128" s="410"/>
      <c r="AM128" s="409">
        <v>0.7</v>
      </c>
      <c r="AN128" s="410"/>
      <c r="AO128" s="409">
        <v>0.7</v>
      </c>
      <c r="AP128" s="410"/>
      <c r="AQ128" s="409">
        <v>0.8</v>
      </c>
      <c r="AR128" s="410"/>
      <c r="AS128" s="409">
        <v>1</v>
      </c>
      <c r="AT128" s="410"/>
      <c r="AU128" s="409">
        <v>1</v>
      </c>
      <c r="AV128" s="410"/>
      <c r="AW128" s="409">
        <v>0.8</v>
      </c>
      <c r="AX128" s="410"/>
      <c r="AY128" s="409">
        <v>0.7</v>
      </c>
      <c r="AZ128" s="410"/>
      <c r="BA128" s="409">
        <v>1</v>
      </c>
      <c r="BB128" s="410"/>
      <c r="BC128" s="409">
        <v>1</v>
      </c>
      <c r="BD128" s="410"/>
      <c r="BE128" s="409">
        <v>1.1000000000000001</v>
      </c>
      <c r="BF128" s="410"/>
      <c r="BG128" s="409">
        <v>1.2</v>
      </c>
      <c r="BH128" s="410"/>
      <c r="BI128" s="409">
        <v>1.1000000000000001</v>
      </c>
      <c r="BJ128" s="410"/>
      <c r="BK128" s="409">
        <v>1.1000000000000001</v>
      </c>
      <c r="BL128" s="410"/>
      <c r="BM128" s="409">
        <v>1.1000000000000001</v>
      </c>
      <c r="BN128" s="410"/>
      <c r="BO128" s="409">
        <v>1.1000000000000001</v>
      </c>
      <c r="BP128" s="410"/>
      <c r="BQ128" s="409">
        <v>0.8</v>
      </c>
      <c r="BR128" s="410"/>
      <c r="BS128" s="409">
        <v>0.8</v>
      </c>
      <c r="BT128" s="410"/>
      <c r="BU128" s="409">
        <v>0.8</v>
      </c>
      <c r="BV128" s="410"/>
      <c r="BW128" s="409">
        <v>1.1000000000000001</v>
      </c>
      <c r="BX128" s="410"/>
      <c r="BY128" s="409">
        <v>0.8</v>
      </c>
      <c r="BZ128" s="410"/>
      <c r="CA128" s="409">
        <v>1</v>
      </c>
      <c r="CB128" s="410"/>
      <c r="CC128" s="409">
        <v>1.2</v>
      </c>
      <c r="CD128" s="410"/>
      <c r="CE128" s="409">
        <v>0.7</v>
      </c>
      <c r="CF128" s="410"/>
      <c r="CG128" s="409">
        <v>1</v>
      </c>
      <c r="CH128" s="410"/>
      <c r="CI128" s="409">
        <v>0.7</v>
      </c>
      <c r="CJ128" s="410"/>
      <c r="CK128" s="409">
        <v>0.8</v>
      </c>
      <c r="CL128" s="410"/>
      <c r="CM128" s="409">
        <v>1.1000000000000001</v>
      </c>
      <c r="CN128" s="410"/>
      <c r="CO128" s="409"/>
      <c r="CP128" s="410"/>
    </row>
    <row r="129" spans="1:94" x14ac:dyDescent="0.35">
      <c r="A129" s="413" t="s">
        <v>114</v>
      </c>
      <c r="B129" s="413"/>
      <c r="C129" s="413"/>
      <c r="D129" s="413"/>
      <c r="E129" s="413"/>
      <c r="F129" s="413"/>
      <c r="G129" s="413"/>
      <c r="H129" s="413"/>
      <c r="I129" s="413"/>
      <c r="K129" s="409">
        <v>1</v>
      </c>
      <c r="L129" s="410"/>
      <c r="M129" s="409">
        <v>1</v>
      </c>
      <c r="N129" s="410"/>
      <c r="O129" s="409">
        <v>1.1000000000000001</v>
      </c>
      <c r="P129" s="410"/>
      <c r="Q129" s="409">
        <v>1</v>
      </c>
      <c r="R129" s="410"/>
      <c r="S129" s="409">
        <v>0.9</v>
      </c>
      <c r="T129" s="410"/>
      <c r="U129" s="409">
        <v>0.8</v>
      </c>
      <c r="V129" s="410"/>
      <c r="W129" s="409">
        <v>0.8</v>
      </c>
      <c r="X129" s="410"/>
      <c r="Y129" s="409">
        <v>1.1000000000000001</v>
      </c>
      <c r="Z129" s="410"/>
      <c r="AA129" s="409">
        <v>0.9</v>
      </c>
      <c r="AB129" s="410"/>
      <c r="AC129" s="409">
        <v>0.8</v>
      </c>
      <c r="AD129" s="410"/>
      <c r="AE129" s="409">
        <v>1</v>
      </c>
      <c r="AF129" s="410"/>
      <c r="AG129" s="409">
        <v>1</v>
      </c>
      <c r="AH129" s="410"/>
      <c r="AI129" s="409">
        <v>0.8</v>
      </c>
      <c r="AJ129" s="410"/>
      <c r="AK129" s="409">
        <v>1.1000000000000001</v>
      </c>
      <c r="AL129" s="410"/>
      <c r="AM129" s="409">
        <v>1.1000000000000001</v>
      </c>
      <c r="AN129" s="410"/>
      <c r="AO129" s="409">
        <v>1</v>
      </c>
      <c r="AP129" s="410"/>
      <c r="AQ129" s="409">
        <v>0.9</v>
      </c>
      <c r="AR129" s="410"/>
      <c r="AS129" s="409">
        <v>1</v>
      </c>
      <c r="AT129" s="410"/>
      <c r="AU129" s="409">
        <v>1</v>
      </c>
      <c r="AV129" s="410"/>
      <c r="AW129" s="409">
        <v>1.2</v>
      </c>
      <c r="AX129" s="410"/>
      <c r="AY129" s="409">
        <v>1.2</v>
      </c>
      <c r="AZ129" s="410"/>
      <c r="BA129" s="409">
        <v>1</v>
      </c>
      <c r="BB129" s="410"/>
      <c r="BC129" s="409">
        <v>1</v>
      </c>
      <c r="BD129" s="410"/>
      <c r="BE129" s="409">
        <v>0.9</v>
      </c>
      <c r="BF129" s="410"/>
      <c r="BG129" s="409">
        <v>1.2</v>
      </c>
      <c r="BH129" s="410"/>
      <c r="BI129" s="409">
        <v>0.8</v>
      </c>
      <c r="BJ129" s="410"/>
      <c r="BK129" s="409">
        <v>0.7</v>
      </c>
      <c r="BL129" s="410"/>
      <c r="BM129" s="409">
        <v>0.9</v>
      </c>
      <c r="BN129" s="410"/>
      <c r="BO129" s="409">
        <v>0.9</v>
      </c>
      <c r="BP129" s="410"/>
      <c r="BQ129" s="409">
        <v>1.2</v>
      </c>
      <c r="BR129" s="410"/>
      <c r="BS129" s="409">
        <v>0.8</v>
      </c>
      <c r="BT129" s="410"/>
      <c r="BU129" s="409">
        <v>1.2</v>
      </c>
      <c r="BV129" s="410"/>
      <c r="BW129" s="409">
        <v>1.1000000000000001</v>
      </c>
      <c r="BX129" s="410"/>
      <c r="BY129" s="409">
        <v>0.8</v>
      </c>
      <c r="BZ129" s="410"/>
      <c r="CA129" s="409">
        <v>1.2</v>
      </c>
      <c r="CB129" s="410"/>
      <c r="CC129" s="409">
        <v>1</v>
      </c>
      <c r="CD129" s="410"/>
      <c r="CE129" s="409">
        <v>1.2</v>
      </c>
      <c r="CF129" s="410"/>
      <c r="CG129" s="409">
        <v>1.2</v>
      </c>
      <c r="CH129" s="410"/>
      <c r="CI129" s="409">
        <v>0.7</v>
      </c>
      <c r="CJ129" s="410"/>
      <c r="CK129" s="409">
        <v>0.8</v>
      </c>
      <c r="CL129" s="410"/>
      <c r="CM129" s="409">
        <v>1.1000000000000001</v>
      </c>
      <c r="CN129" s="410"/>
      <c r="CO129" s="409"/>
      <c r="CP129" s="410"/>
    </row>
    <row r="130" spans="1:94" x14ac:dyDescent="0.35">
      <c r="A130" s="413" t="s">
        <v>117</v>
      </c>
      <c r="B130" s="413"/>
      <c r="C130" s="413"/>
      <c r="D130" s="413"/>
      <c r="E130" s="413"/>
      <c r="F130" s="413"/>
      <c r="G130" s="413"/>
      <c r="H130" s="413"/>
      <c r="I130" s="413"/>
      <c r="K130" s="409">
        <v>1</v>
      </c>
      <c r="L130" s="410"/>
      <c r="M130" s="409">
        <v>1</v>
      </c>
      <c r="N130" s="410"/>
      <c r="O130" s="409">
        <v>1.1000000000000001</v>
      </c>
      <c r="P130" s="410"/>
      <c r="Q130" s="409">
        <v>1</v>
      </c>
      <c r="R130" s="410"/>
      <c r="S130" s="409">
        <v>0.9</v>
      </c>
      <c r="T130" s="410"/>
      <c r="U130" s="409">
        <v>0.8</v>
      </c>
      <c r="V130" s="410"/>
      <c r="W130" s="409">
        <v>0.8</v>
      </c>
      <c r="X130" s="410"/>
      <c r="Y130" s="409">
        <v>1.1000000000000001</v>
      </c>
      <c r="Z130" s="410"/>
      <c r="AA130" s="409">
        <v>0.9</v>
      </c>
      <c r="AB130" s="410"/>
      <c r="AC130" s="409">
        <v>1.3</v>
      </c>
      <c r="AD130" s="410"/>
      <c r="AE130" s="409">
        <v>1</v>
      </c>
      <c r="AF130" s="410"/>
      <c r="AG130" s="409">
        <v>1</v>
      </c>
      <c r="AH130" s="410"/>
      <c r="AI130" s="409">
        <v>1.1000000000000001</v>
      </c>
      <c r="AJ130" s="410"/>
      <c r="AK130" s="409">
        <v>1.1000000000000001</v>
      </c>
      <c r="AL130" s="410"/>
      <c r="AM130" s="409">
        <v>1.1000000000000001</v>
      </c>
      <c r="AN130" s="410"/>
      <c r="AO130" s="409">
        <v>1</v>
      </c>
      <c r="AP130" s="410"/>
      <c r="AQ130" s="409">
        <v>0.8</v>
      </c>
      <c r="AR130" s="410"/>
      <c r="AS130" s="409">
        <v>1</v>
      </c>
      <c r="AT130" s="410"/>
      <c r="AU130" s="409">
        <v>1</v>
      </c>
      <c r="AV130" s="410"/>
      <c r="AW130" s="409">
        <v>0.8</v>
      </c>
      <c r="AX130" s="410"/>
      <c r="AY130" s="409">
        <v>0.7</v>
      </c>
      <c r="AZ130" s="410"/>
      <c r="BA130" s="409">
        <v>1</v>
      </c>
      <c r="BB130" s="410"/>
      <c r="BC130" s="409">
        <v>1.1000000000000001</v>
      </c>
      <c r="BD130" s="410"/>
      <c r="BE130" s="409">
        <v>1.1000000000000001</v>
      </c>
      <c r="BF130" s="410"/>
      <c r="BG130" s="409">
        <v>1.2</v>
      </c>
      <c r="BH130" s="410"/>
      <c r="BI130" s="409">
        <v>1.1000000000000001</v>
      </c>
      <c r="BJ130" s="410"/>
      <c r="BK130" s="409">
        <v>0.7</v>
      </c>
      <c r="BL130" s="410"/>
      <c r="BM130" s="409">
        <v>0.9</v>
      </c>
      <c r="BN130" s="410"/>
      <c r="BO130" s="409">
        <v>0.9</v>
      </c>
      <c r="BP130" s="410"/>
      <c r="BQ130" s="409">
        <v>0.8</v>
      </c>
      <c r="BR130" s="410"/>
      <c r="BS130" s="409">
        <v>0.8</v>
      </c>
      <c r="BT130" s="410"/>
      <c r="BU130" s="409">
        <v>0.8</v>
      </c>
      <c r="BV130" s="410"/>
      <c r="BW130" s="409">
        <v>1.2</v>
      </c>
      <c r="BX130" s="410"/>
      <c r="BY130" s="409">
        <v>0.8</v>
      </c>
      <c r="BZ130" s="410"/>
      <c r="CA130" s="409">
        <v>1</v>
      </c>
      <c r="CB130" s="410"/>
      <c r="CC130" s="409">
        <v>1.2</v>
      </c>
      <c r="CD130" s="410"/>
      <c r="CE130" s="409">
        <v>0.8</v>
      </c>
      <c r="CF130" s="410"/>
      <c r="CG130" s="409">
        <v>1.2</v>
      </c>
      <c r="CH130" s="410"/>
      <c r="CI130" s="409">
        <v>0.7</v>
      </c>
      <c r="CJ130" s="410"/>
      <c r="CK130" s="409">
        <v>1.1000000000000001</v>
      </c>
      <c r="CL130" s="410"/>
      <c r="CM130" s="409">
        <v>1.1000000000000001</v>
      </c>
      <c r="CN130" s="410"/>
      <c r="CO130" s="409"/>
      <c r="CP130" s="410"/>
    </row>
    <row r="131" spans="1:94" x14ac:dyDescent="0.35">
      <c r="A131" s="413" t="s">
        <v>118</v>
      </c>
      <c r="B131" s="413"/>
      <c r="C131" s="413"/>
      <c r="D131" s="413"/>
      <c r="E131" s="413"/>
      <c r="F131" s="413"/>
      <c r="G131" s="413"/>
      <c r="H131" s="413"/>
      <c r="I131" s="413"/>
      <c r="K131" s="409">
        <v>1</v>
      </c>
      <c r="L131" s="410"/>
      <c r="M131" s="409">
        <v>1</v>
      </c>
      <c r="N131" s="410"/>
      <c r="O131" s="409">
        <v>1.1000000000000001</v>
      </c>
      <c r="P131" s="410"/>
      <c r="Q131" s="409">
        <v>1</v>
      </c>
      <c r="R131" s="410"/>
      <c r="S131" s="409">
        <v>0.9</v>
      </c>
      <c r="T131" s="410"/>
      <c r="U131" s="409">
        <v>0.8</v>
      </c>
      <c r="V131" s="410"/>
      <c r="W131" s="409">
        <v>0.8</v>
      </c>
      <c r="X131" s="410"/>
      <c r="Y131" s="409">
        <v>1.1000000000000001</v>
      </c>
      <c r="Z131" s="410"/>
      <c r="AA131" s="409">
        <v>0.9</v>
      </c>
      <c r="AB131" s="410"/>
      <c r="AC131" s="409">
        <v>1.3</v>
      </c>
      <c r="AD131" s="410"/>
      <c r="AE131" s="409">
        <v>1.2</v>
      </c>
      <c r="AF131" s="410"/>
      <c r="AG131" s="409">
        <v>1</v>
      </c>
      <c r="AH131" s="410"/>
      <c r="AI131" s="409">
        <v>1.1000000000000001</v>
      </c>
      <c r="AJ131" s="410"/>
      <c r="AK131" s="409">
        <v>1.1000000000000001</v>
      </c>
      <c r="AL131" s="410"/>
      <c r="AM131" s="409">
        <v>1.1000000000000001</v>
      </c>
      <c r="AN131" s="410"/>
      <c r="AO131" s="409">
        <v>1</v>
      </c>
      <c r="AP131" s="410"/>
      <c r="AQ131" s="409">
        <v>0.8</v>
      </c>
      <c r="AR131" s="410"/>
      <c r="AS131" s="409">
        <v>1</v>
      </c>
      <c r="AT131" s="410"/>
      <c r="AU131" s="409">
        <v>1</v>
      </c>
      <c r="AV131" s="410"/>
      <c r="AW131" s="409">
        <v>0.8</v>
      </c>
      <c r="AX131" s="410"/>
      <c r="AY131" s="409">
        <v>0.7</v>
      </c>
      <c r="AZ131" s="410"/>
      <c r="BA131" s="409">
        <v>1</v>
      </c>
      <c r="BB131" s="410"/>
      <c r="BC131" s="409">
        <v>1.2</v>
      </c>
      <c r="BD131" s="410"/>
      <c r="BE131" s="409">
        <v>1.1000000000000001</v>
      </c>
      <c r="BF131" s="410"/>
      <c r="BG131" s="409">
        <v>1.2</v>
      </c>
      <c r="BH131" s="410"/>
      <c r="BI131" s="409">
        <v>1.1000000000000001</v>
      </c>
      <c r="BJ131" s="410"/>
      <c r="BK131" s="409">
        <v>0.7</v>
      </c>
      <c r="BL131" s="410"/>
      <c r="BM131" s="409">
        <v>0.9</v>
      </c>
      <c r="BN131" s="410"/>
      <c r="BO131" s="409">
        <v>0.9</v>
      </c>
      <c r="BP131" s="410"/>
      <c r="BQ131" s="409">
        <v>0.8</v>
      </c>
      <c r="BR131" s="410"/>
      <c r="BS131" s="409">
        <v>0.8</v>
      </c>
      <c r="BT131" s="410"/>
      <c r="BU131" s="409">
        <v>0.8</v>
      </c>
      <c r="BV131" s="410"/>
      <c r="BW131" s="409">
        <v>1.2</v>
      </c>
      <c r="BX131" s="410"/>
      <c r="BY131" s="409">
        <v>1.1000000000000001</v>
      </c>
      <c r="BZ131" s="410"/>
      <c r="CA131" s="409">
        <v>1</v>
      </c>
      <c r="CB131" s="410"/>
      <c r="CC131" s="409">
        <v>1.2</v>
      </c>
      <c r="CD131" s="410"/>
      <c r="CE131" s="409">
        <v>0.8</v>
      </c>
      <c r="CF131" s="410"/>
      <c r="CG131" s="409">
        <v>1.2</v>
      </c>
      <c r="CH131" s="410"/>
      <c r="CI131" s="409">
        <v>0.7</v>
      </c>
      <c r="CJ131" s="410"/>
      <c r="CK131" s="409">
        <v>1.1000000000000001</v>
      </c>
      <c r="CL131" s="410"/>
      <c r="CM131" s="409">
        <v>1.3</v>
      </c>
      <c r="CN131" s="410"/>
      <c r="CO131" s="409"/>
      <c r="CP131" s="410"/>
    </row>
    <row r="132" spans="1:94" x14ac:dyDescent="0.35">
      <c r="A132" s="413" t="s">
        <v>119</v>
      </c>
      <c r="B132" s="413"/>
      <c r="C132" s="413"/>
      <c r="D132" s="413"/>
      <c r="E132" s="413"/>
      <c r="F132" s="413"/>
      <c r="G132" s="413"/>
      <c r="H132" s="413"/>
      <c r="I132" s="413"/>
      <c r="K132" s="409">
        <v>1</v>
      </c>
      <c r="L132" s="410"/>
      <c r="M132" s="409">
        <v>1</v>
      </c>
      <c r="N132" s="410"/>
      <c r="O132" s="409">
        <v>1</v>
      </c>
      <c r="P132" s="410"/>
      <c r="Q132" s="409">
        <v>0.7</v>
      </c>
      <c r="R132" s="410"/>
      <c r="S132" s="409">
        <v>0.9</v>
      </c>
      <c r="T132" s="410"/>
      <c r="U132" s="409">
        <v>0.8</v>
      </c>
      <c r="V132" s="410"/>
      <c r="W132" s="409">
        <v>0.8</v>
      </c>
      <c r="X132" s="410"/>
      <c r="Y132" s="409">
        <v>1.1000000000000001</v>
      </c>
      <c r="Z132" s="410"/>
      <c r="AA132" s="409">
        <v>0.9</v>
      </c>
      <c r="AB132" s="410"/>
      <c r="AC132" s="409">
        <v>0.7</v>
      </c>
      <c r="AD132" s="410"/>
      <c r="AE132" s="409">
        <v>0.8</v>
      </c>
      <c r="AF132" s="410"/>
      <c r="AG132" s="409">
        <v>0.8</v>
      </c>
      <c r="AH132" s="410"/>
      <c r="AI132" s="409">
        <v>0.7</v>
      </c>
      <c r="AJ132" s="410"/>
      <c r="AK132" s="409">
        <v>0.7</v>
      </c>
      <c r="AL132" s="410"/>
      <c r="AM132" s="409">
        <v>1.1000000000000001</v>
      </c>
      <c r="AN132" s="410"/>
      <c r="AO132" s="409">
        <v>0.8</v>
      </c>
      <c r="AP132" s="410"/>
      <c r="AQ132" s="409">
        <v>0.8</v>
      </c>
      <c r="AR132" s="410"/>
      <c r="AS132" s="409">
        <v>1</v>
      </c>
      <c r="AT132" s="410"/>
      <c r="AU132" s="409">
        <v>1</v>
      </c>
      <c r="AV132" s="410"/>
      <c r="AW132" s="409">
        <v>0.8</v>
      </c>
      <c r="AX132" s="410"/>
      <c r="AY132" s="409">
        <v>0.7</v>
      </c>
      <c r="AZ132" s="410"/>
      <c r="BA132" s="409">
        <v>1.2</v>
      </c>
      <c r="BB132" s="410"/>
      <c r="BC132" s="409">
        <v>1</v>
      </c>
      <c r="BD132" s="410"/>
      <c r="BE132" s="409">
        <v>0.7</v>
      </c>
      <c r="BF132" s="410"/>
      <c r="BG132" s="409">
        <v>1.2</v>
      </c>
      <c r="BH132" s="410"/>
      <c r="BI132" s="409">
        <v>0.7</v>
      </c>
      <c r="BJ132" s="410"/>
      <c r="BK132" s="409">
        <v>0.7</v>
      </c>
      <c r="BL132" s="410"/>
      <c r="BM132" s="409">
        <v>0.9</v>
      </c>
      <c r="BN132" s="410"/>
      <c r="BO132" s="409">
        <v>1.2</v>
      </c>
      <c r="BP132" s="410"/>
      <c r="BQ132" s="409">
        <v>1.2</v>
      </c>
      <c r="BR132" s="410"/>
      <c r="BS132" s="409">
        <v>0.8</v>
      </c>
      <c r="BT132" s="410"/>
      <c r="BU132" s="409">
        <v>1.2</v>
      </c>
      <c r="BV132" s="410"/>
      <c r="BW132" s="409">
        <v>1.2</v>
      </c>
      <c r="BX132" s="410"/>
      <c r="BY132" s="409">
        <v>0.8</v>
      </c>
      <c r="BZ132" s="410"/>
      <c r="CA132" s="409">
        <v>1.1000000000000001</v>
      </c>
      <c r="CB132" s="410"/>
      <c r="CC132" s="409">
        <v>1.2</v>
      </c>
      <c r="CD132" s="410"/>
      <c r="CE132" s="409">
        <v>0.8</v>
      </c>
      <c r="CF132" s="410"/>
      <c r="CG132" s="409">
        <v>1.2</v>
      </c>
      <c r="CH132" s="410"/>
      <c r="CI132" s="409">
        <v>0.7</v>
      </c>
      <c r="CJ132" s="410"/>
      <c r="CK132" s="409">
        <v>0.8</v>
      </c>
      <c r="CL132" s="410"/>
      <c r="CM132" s="409">
        <v>0.9</v>
      </c>
      <c r="CN132" s="410"/>
      <c r="CO132" s="409"/>
      <c r="CP132" s="410"/>
    </row>
    <row r="133" spans="1:94" ht="8.5" customHeight="1" x14ac:dyDescent="0.35"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</row>
    <row r="134" spans="1:94" x14ac:dyDescent="0.35">
      <c r="A134" s="543" t="s">
        <v>120</v>
      </c>
      <c r="B134" s="543"/>
      <c r="C134" s="543"/>
      <c r="D134" s="543"/>
      <c r="E134" s="543"/>
      <c r="F134" s="543"/>
      <c r="G134" s="543"/>
      <c r="H134" s="543"/>
      <c r="I134" s="543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7"/>
      <c r="Z134" s="147"/>
      <c r="AA134" s="147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8"/>
      <c r="BD134" s="148"/>
      <c r="BE134" s="148"/>
      <c r="BF134" s="148"/>
      <c r="BG134" s="148"/>
      <c r="BH134" s="148"/>
      <c r="BI134" s="147"/>
      <c r="BJ134" s="147"/>
      <c r="BK134" s="148"/>
      <c r="BL134" s="148"/>
      <c r="BM134" s="148"/>
      <c r="BN134" s="148"/>
      <c r="BO134" s="148"/>
      <c r="BP134" s="148"/>
      <c r="BQ134" s="149"/>
      <c r="BR134" s="149"/>
      <c r="BS134" s="149"/>
      <c r="BT134" s="149"/>
      <c r="BU134" s="149"/>
      <c r="BV134" s="149"/>
      <c r="BW134" s="149"/>
      <c r="BX134" s="149"/>
      <c r="BY134" s="149"/>
      <c r="BZ134" s="149"/>
      <c r="CA134" s="149"/>
      <c r="CB134" s="149"/>
      <c r="CC134" s="150"/>
      <c r="CD134" s="150"/>
      <c r="CE134" s="150"/>
      <c r="CF134" s="150"/>
      <c r="CG134" s="150"/>
      <c r="CH134" s="150"/>
      <c r="CI134" s="150"/>
      <c r="CJ134" s="150"/>
      <c r="CK134" s="150"/>
      <c r="CL134" s="150"/>
      <c r="CM134" s="150"/>
      <c r="CN134" s="150"/>
      <c r="CO134" s="150"/>
      <c r="CP134" s="150"/>
    </row>
    <row r="135" spans="1:94" x14ac:dyDescent="0.35">
      <c r="A135" s="413" t="s">
        <v>122</v>
      </c>
      <c r="B135" s="413"/>
      <c r="C135" s="413"/>
      <c r="D135" s="413"/>
      <c r="E135" s="413"/>
      <c r="F135" s="413"/>
      <c r="G135" s="413"/>
      <c r="H135" s="413"/>
      <c r="I135" s="413"/>
      <c r="K135" s="409">
        <v>0.8</v>
      </c>
      <c r="L135" s="410"/>
      <c r="M135" s="409">
        <v>0.8</v>
      </c>
      <c r="N135" s="410"/>
      <c r="O135" s="409">
        <v>0.8</v>
      </c>
      <c r="P135" s="410"/>
      <c r="Q135" s="409">
        <v>0.9</v>
      </c>
      <c r="R135" s="410"/>
      <c r="S135" s="409">
        <v>0.9</v>
      </c>
      <c r="T135" s="410"/>
      <c r="U135" s="409">
        <v>1.1000000000000001</v>
      </c>
      <c r="V135" s="410"/>
      <c r="W135" s="409">
        <v>1.1000000000000001</v>
      </c>
      <c r="X135" s="410"/>
      <c r="Y135" s="409">
        <v>1.2</v>
      </c>
      <c r="Z135" s="410"/>
      <c r="AA135" s="409">
        <v>1</v>
      </c>
      <c r="AB135" s="410"/>
      <c r="AC135" s="409">
        <v>1.1000000000000001</v>
      </c>
      <c r="AD135" s="410"/>
      <c r="AE135" s="409">
        <v>0.7</v>
      </c>
      <c r="AF135" s="410"/>
      <c r="AG135" s="409">
        <v>1</v>
      </c>
      <c r="AH135" s="410"/>
      <c r="AI135" s="409">
        <v>1.2</v>
      </c>
      <c r="AJ135" s="410"/>
      <c r="AK135" s="409">
        <v>1</v>
      </c>
      <c r="AL135" s="410"/>
      <c r="AM135" s="409">
        <v>1.2</v>
      </c>
      <c r="AN135" s="410"/>
      <c r="AO135" s="409">
        <v>1</v>
      </c>
      <c r="AP135" s="410"/>
      <c r="AQ135" s="409">
        <v>1.1000000000000001</v>
      </c>
      <c r="AR135" s="410"/>
      <c r="AS135" s="409">
        <v>0.7</v>
      </c>
      <c r="AT135" s="410"/>
      <c r="AU135" s="409">
        <v>1</v>
      </c>
      <c r="AV135" s="410"/>
      <c r="AW135" s="409">
        <v>0.8</v>
      </c>
      <c r="AX135" s="410"/>
      <c r="AY135" s="409">
        <v>0.8</v>
      </c>
      <c r="AZ135" s="410"/>
      <c r="BA135" s="409">
        <v>1</v>
      </c>
      <c r="BB135" s="410"/>
      <c r="BC135" s="409">
        <v>0.8</v>
      </c>
      <c r="BD135" s="410"/>
      <c r="BE135" s="409">
        <v>1</v>
      </c>
      <c r="BF135" s="410"/>
      <c r="BG135" s="409">
        <v>0.8</v>
      </c>
      <c r="BH135" s="410"/>
      <c r="BI135" s="409">
        <v>1</v>
      </c>
      <c r="BJ135" s="410"/>
      <c r="BK135" s="409">
        <v>1</v>
      </c>
      <c r="BL135" s="410"/>
      <c r="BM135" s="409">
        <v>0.9</v>
      </c>
      <c r="BN135" s="410"/>
      <c r="BO135" s="409">
        <v>1.2</v>
      </c>
      <c r="BP135" s="410"/>
      <c r="BQ135" s="409">
        <v>0.9</v>
      </c>
      <c r="BR135" s="410"/>
      <c r="BS135" s="409">
        <v>1.2</v>
      </c>
      <c r="BT135" s="410"/>
      <c r="BU135" s="409">
        <v>1.1000000000000001</v>
      </c>
      <c r="BV135" s="410"/>
      <c r="BW135" s="409">
        <v>1</v>
      </c>
      <c r="BX135" s="410"/>
      <c r="BY135" s="409">
        <v>1</v>
      </c>
      <c r="BZ135" s="410"/>
      <c r="CA135" s="409">
        <v>1</v>
      </c>
      <c r="CB135" s="410"/>
      <c r="CC135" s="409">
        <v>0.8</v>
      </c>
      <c r="CD135" s="410"/>
      <c r="CE135" s="409">
        <v>1</v>
      </c>
      <c r="CF135" s="410"/>
      <c r="CG135" s="409">
        <v>0.8</v>
      </c>
      <c r="CH135" s="410"/>
      <c r="CI135" s="409">
        <v>0.8</v>
      </c>
      <c r="CJ135" s="410"/>
      <c r="CK135" s="409">
        <v>1</v>
      </c>
      <c r="CL135" s="410"/>
      <c r="CM135" s="409">
        <v>1.1000000000000001</v>
      </c>
      <c r="CN135" s="410"/>
      <c r="CO135" s="409"/>
      <c r="CP135" s="410"/>
    </row>
    <row r="136" spans="1:94" x14ac:dyDescent="0.35">
      <c r="A136" s="413" t="s">
        <v>121</v>
      </c>
      <c r="B136" s="413"/>
      <c r="C136" s="413"/>
      <c r="D136" s="413"/>
      <c r="E136" s="413"/>
      <c r="F136" s="413"/>
      <c r="G136" s="413"/>
      <c r="H136" s="413"/>
      <c r="I136" s="413"/>
      <c r="K136" s="409">
        <v>0.8</v>
      </c>
      <c r="L136" s="410"/>
      <c r="M136" s="409">
        <v>0.8</v>
      </c>
      <c r="N136" s="410"/>
      <c r="O136" s="409">
        <v>0.8</v>
      </c>
      <c r="P136" s="410"/>
      <c r="Q136" s="409">
        <v>0.9</v>
      </c>
      <c r="R136" s="410"/>
      <c r="S136" s="409">
        <v>0.9</v>
      </c>
      <c r="T136" s="410"/>
      <c r="U136" s="409">
        <v>1.1000000000000001</v>
      </c>
      <c r="V136" s="410"/>
      <c r="W136" s="409">
        <v>1.1000000000000001</v>
      </c>
      <c r="X136" s="410"/>
      <c r="Y136" s="409">
        <v>1.2</v>
      </c>
      <c r="Z136" s="410"/>
      <c r="AA136" s="409">
        <v>1</v>
      </c>
      <c r="AB136" s="410"/>
      <c r="AC136" s="409">
        <v>1.2</v>
      </c>
      <c r="AD136" s="410"/>
      <c r="AE136" s="409">
        <v>0.7</v>
      </c>
      <c r="AF136" s="410"/>
      <c r="AG136" s="409">
        <v>1</v>
      </c>
      <c r="AH136" s="410"/>
      <c r="AI136" s="409">
        <v>1.2</v>
      </c>
      <c r="AJ136" s="410"/>
      <c r="AK136" s="409">
        <v>1</v>
      </c>
      <c r="AL136" s="410"/>
      <c r="AM136" s="409">
        <v>1.2</v>
      </c>
      <c r="AN136" s="410"/>
      <c r="AO136" s="409">
        <v>1</v>
      </c>
      <c r="AP136" s="410"/>
      <c r="AQ136" s="409">
        <v>1.1000000000000001</v>
      </c>
      <c r="AR136" s="410"/>
      <c r="AS136" s="409">
        <v>0.7</v>
      </c>
      <c r="AT136" s="410"/>
      <c r="AU136" s="409">
        <v>1</v>
      </c>
      <c r="AV136" s="410"/>
      <c r="AW136" s="409">
        <v>1.2</v>
      </c>
      <c r="AX136" s="410"/>
      <c r="AY136" s="409">
        <v>1.2</v>
      </c>
      <c r="AZ136" s="410"/>
      <c r="BA136" s="409">
        <v>1</v>
      </c>
      <c r="BB136" s="410"/>
      <c r="BC136" s="409">
        <v>0.8</v>
      </c>
      <c r="BD136" s="410"/>
      <c r="BE136" s="409">
        <v>1</v>
      </c>
      <c r="BF136" s="410"/>
      <c r="BG136" s="409">
        <v>0.8</v>
      </c>
      <c r="BH136" s="410"/>
      <c r="BI136" s="409">
        <v>1</v>
      </c>
      <c r="BJ136" s="410"/>
      <c r="BK136" s="409">
        <v>1.2</v>
      </c>
      <c r="BL136" s="410"/>
      <c r="BM136" s="421">
        <v>0.9</v>
      </c>
      <c r="BN136" s="421"/>
      <c r="BO136" s="409">
        <v>1.2</v>
      </c>
      <c r="BP136" s="410"/>
      <c r="BQ136" s="421">
        <v>0.9</v>
      </c>
      <c r="BR136" s="421"/>
      <c r="BS136" s="409">
        <v>1.2</v>
      </c>
      <c r="BT136" s="410"/>
      <c r="BU136" s="409">
        <v>1.2</v>
      </c>
      <c r="BV136" s="410"/>
      <c r="BW136" s="421">
        <v>1.2</v>
      </c>
      <c r="BX136" s="421"/>
      <c r="BY136" s="409">
        <v>1</v>
      </c>
      <c r="BZ136" s="410"/>
      <c r="CA136" s="409">
        <v>1</v>
      </c>
      <c r="CB136" s="410"/>
      <c r="CC136" s="409">
        <v>0.8</v>
      </c>
      <c r="CD136" s="410"/>
      <c r="CE136" s="421">
        <v>1</v>
      </c>
      <c r="CF136" s="421"/>
      <c r="CG136" s="409">
        <v>0.8</v>
      </c>
      <c r="CH136" s="410"/>
      <c r="CI136" s="409">
        <v>1.3</v>
      </c>
      <c r="CJ136" s="410"/>
      <c r="CK136" s="409">
        <v>1</v>
      </c>
      <c r="CL136" s="410"/>
      <c r="CM136" s="409">
        <v>1.1000000000000001</v>
      </c>
      <c r="CN136" s="410"/>
      <c r="CO136" s="409"/>
      <c r="CP136" s="410"/>
    </row>
    <row r="137" spans="1:94" x14ac:dyDescent="0.35">
      <c r="A137" s="413" t="s">
        <v>129</v>
      </c>
      <c r="B137" s="413"/>
      <c r="C137" s="413"/>
      <c r="D137" s="413"/>
      <c r="E137" s="413"/>
      <c r="F137" s="413"/>
      <c r="G137" s="413"/>
      <c r="H137" s="413"/>
      <c r="I137" s="413"/>
      <c r="K137" s="409">
        <v>1.1000000000000001</v>
      </c>
      <c r="L137" s="410"/>
      <c r="M137" s="409">
        <v>1.1000000000000001</v>
      </c>
      <c r="N137" s="410"/>
      <c r="O137" s="409">
        <v>0.8</v>
      </c>
      <c r="P137" s="410"/>
      <c r="Q137" s="409">
        <v>0.9</v>
      </c>
      <c r="R137" s="410"/>
      <c r="S137" s="409">
        <v>0.9</v>
      </c>
      <c r="T137" s="410"/>
      <c r="U137" s="409">
        <v>0.7</v>
      </c>
      <c r="V137" s="410"/>
      <c r="W137" s="409">
        <v>0.7</v>
      </c>
      <c r="X137" s="410"/>
      <c r="Y137" s="409">
        <v>0.7</v>
      </c>
      <c r="Z137" s="410"/>
      <c r="AA137" s="409">
        <v>0.7</v>
      </c>
      <c r="AB137" s="410"/>
      <c r="AC137" s="409">
        <v>0.7</v>
      </c>
      <c r="AD137" s="410"/>
      <c r="AE137" s="409">
        <v>0.7</v>
      </c>
      <c r="AF137" s="410"/>
      <c r="AG137" s="409">
        <v>0.7</v>
      </c>
      <c r="AH137" s="410"/>
      <c r="AI137" s="409">
        <v>0.7</v>
      </c>
      <c r="AJ137" s="410"/>
      <c r="AK137" s="409">
        <v>0.7</v>
      </c>
      <c r="AL137" s="410"/>
      <c r="AM137" s="409">
        <v>0.7</v>
      </c>
      <c r="AN137" s="410"/>
      <c r="AO137" s="409">
        <v>0.7</v>
      </c>
      <c r="AP137" s="410"/>
      <c r="AQ137" s="409">
        <v>0.7</v>
      </c>
      <c r="AR137" s="410"/>
      <c r="AS137" s="409">
        <v>0.7</v>
      </c>
      <c r="AT137" s="410"/>
      <c r="AU137" s="409">
        <v>0.7</v>
      </c>
      <c r="AV137" s="410"/>
      <c r="AW137" s="409">
        <v>0.7</v>
      </c>
      <c r="AX137" s="410"/>
      <c r="AY137" s="409">
        <v>0.7</v>
      </c>
      <c r="AZ137" s="410"/>
      <c r="BA137" s="409">
        <v>0.7</v>
      </c>
      <c r="BB137" s="410"/>
      <c r="BC137" s="409">
        <v>0.7</v>
      </c>
      <c r="BD137" s="410"/>
      <c r="BE137" s="409">
        <v>0.7</v>
      </c>
      <c r="BF137" s="410"/>
      <c r="BG137" s="409">
        <v>0.7</v>
      </c>
      <c r="BH137" s="410"/>
      <c r="BI137" s="409">
        <v>0.7</v>
      </c>
      <c r="BJ137" s="410"/>
      <c r="BK137" s="409">
        <v>0.7</v>
      </c>
      <c r="BL137" s="410"/>
      <c r="BM137" s="409">
        <v>0.7</v>
      </c>
      <c r="BN137" s="410"/>
      <c r="BO137" s="409">
        <v>0.7</v>
      </c>
      <c r="BP137" s="410"/>
      <c r="BQ137" s="409">
        <v>0.7</v>
      </c>
      <c r="BR137" s="410"/>
      <c r="BS137" s="409">
        <v>0.7</v>
      </c>
      <c r="BT137" s="410"/>
      <c r="BU137" s="409">
        <v>1</v>
      </c>
      <c r="BV137" s="410"/>
      <c r="BW137" s="409">
        <v>1</v>
      </c>
      <c r="BX137" s="410"/>
      <c r="BY137" s="409">
        <v>1</v>
      </c>
      <c r="BZ137" s="410"/>
      <c r="CA137" s="409">
        <v>1</v>
      </c>
      <c r="CB137" s="410"/>
      <c r="CC137" s="409">
        <v>0.8</v>
      </c>
      <c r="CD137" s="410"/>
      <c r="CE137" s="409">
        <v>0.7</v>
      </c>
      <c r="CF137" s="410"/>
      <c r="CG137" s="409">
        <v>0.8</v>
      </c>
      <c r="CH137" s="410"/>
      <c r="CI137" s="409">
        <v>0.7</v>
      </c>
      <c r="CJ137" s="410"/>
      <c r="CK137" s="409">
        <v>0.8</v>
      </c>
      <c r="CL137" s="410"/>
      <c r="CM137" s="409">
        <v>0.7</v>
      </c>
      <c r="CN137" s="410"/>
      <c r="CO137" s="409"/>
      <c r="CP137" s="410"/>
    </row>
    <row r="138" spans="1:94" x14ac:dyDescent="0.35">
      <c r="A138" s="413" t="s">
        <v>131</v>
      </c>
      <c r="B138" s="413"/>
      <c r="C138" s="413"/>
      <c r="D138" s="413"/>
      <c r="E138" s="413"/>
      <c r="F138" s="413"/>
      <c r="G138" s="413"/>
      <c r="H138" s="413"/>
      <c r="I138" s="413"/>
      <c r="K138" s="409">
        <v>0.8</v>
      </c>
      <c r="L138" s="410"/>
      <c r="M138" s="409">
        <v>0.8</v>
      </c>
      <c r="N138" s="410"/>
      <c r="O138" s="409">
        <v>0.8</v>
      </c>
      <c r="P138" s="410"/>
      <c r="Q138" s="409">
        <v>0.9</v>
      </c>
      <c r="R138" s="410"/>
      <c r="S138" s="409">
        <v>0.9</v>
      </c>
      <c r="T138" s="410"/>
      <c r="U138" s="409">
        <v>0.7</v>
      </c>
      <c r="V138" s="410"/>
      <c r="W138" s="409">
        <v>0.7</v>
      </c>
      <c r="X138" s="410"/>
      <c r="Y138" s="409">
        <v>0.7</v>
      </c>
      <c r="Z138" s="410"/>
      <c r="AA138" s="409">
        <v>0.7</v>
      </c>
      <c r="AB138" s="410"/>
      <c r="AC138" s="409">
        <v>0.7</v>
      </c>
      <c r="AD138" s="410"/>
      <c r="AE138" s="409">
        <v>0.7</v>
      </c>
      <c r="AF138" s="410"/>
      <c r="AG138" s="409">
        <v>0.7</v>
      </c>
      <c r="AH138" s="410"/>
      <c r="AI138" s="409">
        <v>0.7</v>
      </c>
      <c r="AJ138" s="410"/>
      <c r="AK138" s="409">
        <v>0.7</v>
      </c>
      <c r="AL138" s="410"/>
      <c r="AM138" s="409">
        <v>0.7</v>
      </c>
      <c r="AN138" s="410"/>
      <c r="AO138" s="409">
        <v>0.7</v>
      </c>
      <c r="AP138" s="410"/>
      <c r="AQ138" s="409">
        <v>0.7</v>
      </c>
      <c r="AR138" s="410"/>
      <c r="AS138" s="409">
        <v>0.7</v>
      </c>
      <c r="AT138" s="410"/>
      <c r="AU138" s="409">
        <v>0.7</v>
      </c>
      <c r="AV138" s="410"/>
      <c r="AW138" s="409">
        <v>0.7</v>
      </c>
      <c r="AX138" s="410"/>
      <c r="AY138" s="409">
        <v>0.7</v>
      </c>
      <c r="AZ138" s="410"/>
      <c r="BA138" s="409">
        <v>1.3</v>
      </c>
      <c r="BB138" s="410"/>
      <c r="BC138" s="409">
        <v>1.2</v>
      </c>
      <c r="BD138" s="410"/>
      <c r="BE138" s="409">
        <v>1.2</v>
      </c>
      <c r="BF138" s="410"/>
      <c r="BG138" s="409">
        <v>1.1000000000000001</v>
      </c>
      <c r="BH138" s="410"/>
      <c r="BI138" s="409">
        <v>1</v>
      </c>
      <c r="BJ138" s="410"/>
      <c r="BK138" s="409">
        <v>0.7</v>
      </c>
      <c r="BL138" s="410"/>
      <c r="BM138" s="409">
        <v>0.7</v>
      </c>
      <c r="BN138" s="410"/>
      <c r="BO138" s="409">
        <v>0.7</v>
      </c>
      <c r="BP138" s="410"/>
      <c r="BQ138" s="409">
        <v>0.7</v>
      </c>
      <c r="BR138" s="410"/>
      <c r="BS138" s="409">
        <v>0.7</v>
      </c>
      <c r="BT138" s="410"/>
      <c r="BU138" s="409">
        <v>0.9</v>
      </c>
      <c r="BV138" s="410"/>
      <c r="BW138" s="409">
        <v>1</v>
      </c>
      <c r="BX138" s="410"/>
      <c r="BY138" s="409">
        <v>0.9</v>
      </c>
      <c r="BZ138" s="410"/>
      <c r="CA138" s="409">
        <v>0.9</v>
      </c>
      <c r="CB138" s="410"/>
      <c r="CC138" s="409">
        <v>0.7</v>
      </c>
      <c r="CD138" s="410"/>
      <c r="CE138" s="409">
        <v>1.2</v>
      </c>
      <c r="CF138" s="410"/>
      <c r="CG138" s="409">
        <v>0.7</v>
      </c>
      <c r="CH138" s="410"/>
      <c r="CI138" s="409">
        <v>0.7</v>
      </c>
      <c r="CJ138" s="410"/>
      <c r="CK138" s="409">
        <v>0.8</v>
      </c>
      <c r="CL138" s="410"/>
      <c r="CM138" s="409">
        <v>1.1000000000000001</v>
      </c>
      <c r="CN138" s="410"/>
      <c r="CO138" s="409"/>
      <c r="CP138" s="410"/>
    </row>
    <row r="139" spans="1:94" x14ac:dyDescent="0.35">
      <c r="A139" s="413" t="s">
        <v>130</v>
      </c>
      <c r="B139" s="413"/>
      <c r="C139" s="413"/>
      <c r="D139" s="413"/>
      <c r="E139" s="413"/>
      <c r="F139" s="413"/>
      <c r="G139" s="413"/>
      <c r="H139" s="413"/>
      <c r="I139" s="413"/>
      <c r="K139" s="409">
        <v>0.8</v>
      </c>
      <c r="L139" s="410"/>
      <c r="M139" s="409">
        <v>0.8</v>
      </c>
      <c r="N139" s="410"/>
      <c r="O139" s="409">
        <v>0.8</v>
      </c>
      <c r="P139" s="410"/>
      <c r="Q139" s="409">
        <v>0.9</v>
      </c>
      <c r="R139" s="410"/>
      <c r="S139" s="409">
        <v>0.9</v>
      </c>
      <c r="T139" s="410"/>
      <c r="U139" s="409">
        <v>0.9</v>
      </c>
      <c r="V139" s="410"/>
      <c r="W139" s="409">
        <v>0.9</v>
      </c>
      <c r="X139" s="410"/>
      <c r="Y139" s="409">
        <v>0.9</v>
      </c>
      <c r="Z139" s="410"/>
      <c r="AA139" s="409">
        <v>0.9</v>
      </c>
      <c r="AB139" s="410"/>
      <c r="AC139" s="409">
        <v>1</v>
      </c>
      <c r="AD139" s="410"/>
      <c r="AE139" s="409">
        <v>1.3</v>
      </c>
      <c r="AF139" s="410"/>
      <c r="AG139" s="409">
        <v>1</v>
      </c>
      <c r="AH139" s="410"/>
      <c r="AI139" s="409">
        <v>1.2</v>
      </c>
      <c r="AJ139" s="410"/>
      <c r="AK139" s="409">
        <v>1.1000000000000001</v>
      </c>
      <c r="AL139" s="410"/>
      <c r="AM139" s="409">
        <v>1.2</v>
      </c>
      <c r="AN139" s="410"/>
      <c r="AO139" s="409">
        <v>1</v>
      </c>
      <c r="AP139" s="410"/>
      <c r="AQ139" s="409">
        <v>1.3</v>
      </c>
      <c r="AR139" s="410"/>
      <c r="AS139" s="409">
        <v>0.7</v>
      </c>
      <c r="AT139" s="410"/>
      <c r="AU139" s="409">
        <v>0.7</v>
      </c>
      <c r="AV139" s="410"/>
      <c r="AW139" s="409">
        <v>0.7</v>
      </c>
      <c r="AX139" s="410"/>
      <c r="AY139" s="409">
        <v>0.7</v>
      </c>
      <c r="AZ139" s="410"/>
      <c r="BA139" s="409">
        <v>0.7</v>
      </c>
      <c r="BB139" s="410"/>
      <c r="BC139" s="409">
        <v>0.8</v>
      </c>
      <c r="BD139" s="410"/>
      <c r="BE139" s="409">
        <v>1</v>
      </c>
      <c r="BF139" s="410"/>
      <c r="BG139" s="409">
        <v>0.8</v>
      </c>
      <c r="BH139" s="410"/>
      <c r="BI139" s="409">
        <v>1.1000000000000001</v>
      </c>
      <c r="BJ139" s="410"/>
      <c r="BK139" s="409">
        <v>1.2</v>
      </c>
      <c r="BL139" s="410"/>
      <c r="BM139" s="409">
        <v>1.1000000000000001</v>
      </c>
      <c r="BN139" s="410"/>
      <c r="BO139" s="409">
        <v>1.2</v>
      </c>
      <c r="BP139" s="410"/>
      <c r="BQ139" s="409">
        <v>0.7</v>
      </c>
      <c r="BR139" s="410"/>
      <c r="BS139" s="409">
        <v>0.7</v>
      </c>
      <c r="BT139" s="410"/>
      <c r="BU139" s="409">
        <v>0.7</v>
      </c>
      <c r="BV139" s="410"/>
      <c r="BW139" s="409">
        <v>1</v>
      </c>
      <c r="BX139" s="410"/>
      <c r="BY139" s="409">
        <v>1</v>
      </c>
      <c r="BZ139" s="410"/>
      <c r="CA139" s="409">
        <v>1</v>
      </c>
      <c r="CB139" s="410"/>
      <c r="CC139" s="409">
        <v>0.8</v>
      </c>
      <c r="CD139" s="410"/>
      <c r="CE139" s="409">
        <v>1</v>
      </c>
      <c r="CF139" s="410"/>
      <c r="CG139" s="409">
        <v>0.8</v>
      </c>
      <c r="CH139" s="410"/>
      <c r="CI139" s="409">
        <v>0.7</v>
      </c>
      <c r="CJ139" s="410"/>
      <c r="CK139" s="409">
        <v>0.8</v>
      </c>
      <c r="CL139" s="410"/>
      <c r="CM139" s="409">
        <v>0.7</v>
      </c>
      <c r="CN139" s="410"/>
      <c r="CO139" s="409"/>
      <c r="CP139" s="410"/>
    </row>
    <row r="140" spans="1:94" x14ac:dyDescent="0.35">
      <c r="A140" s="413" t="s">
        <v>132</v>
      </c>
      <c r="B140" s="413"/>
      <c r="C140" s="413"/>
      <c r="D140" s="413"/>
      <c r="E140" s="413"/>
      <c r="F140" s="413"/>
      <c r="G140" s="413"/>
      <c r="H140" s="413"/>
      <c r="I140" s="413"/>
      <c r="K140" s="409">
        <v>0.8</v>
      </c>
      <c r="L140" s="410"/>
      <c r="M140" s="409">
        <v>0.8</v>
      </c>
      <c r="N140" s="410"/>
      <c r="O140" s="409">
        <v>0.8</v>
      </c>
      <c r="P140" s="410"/>
      <c r="Q140" s="409">
        <v>0.9</v>
      </c>
      <c r="R140" s="410"/>
      <c r="S140" s="409">
        <v>0.8</v>
      </c>
      <c r="T140" s="410"/>
      <c r="U140" s="409">
        <v>1.1000000000000001</v>
      </c>
      <c r="V140" s="410"/>
      <c r="W140" s="409">
        <v>1.1000000000000001</v>
      </c>
      <c r="X140" s="410"/>
      <c r="Y140" s="409">
        <v>0.7</v>
      </c>
      <c r="Z140" s="410"/>
      <c r="AA140" s="409">
        <v>1</v>
      </c>
      <c r="AB140" s="410"/>
      <c r="AC140" s="409">
        <v>0.7</v>
      </c>
      <c r="AD140" s="410"/>
      <c r="AE140" s="409">
        <v>0.7</v>
      </c>
      <c r="AF140" s="410"/>
      <c r="AG140" s="409">
        <v>1</v>
      </c>
      <c r="AH140" s="410"/>
      <c r="AI140" s="409">
        <v>1.2</v>
      </c>
      <c r="AJ140" s="410"/>
      <c r="AK140" s="409">
        <v>1</v>
      </c>
      <c r="AL140" s="410"/>
      <c r="AM140" s="409">
        <v>1.2</v>
      </c>
      <c r="AN140" s="410"/>
      <c r="AO140" s="409">
        <v>1</v>
      </c>
      <c r="AP140" s="410"/>
      <c r="AQ140" s="409">
        <v>1.1000000000000001</v>
      </c>
      <c r="AR140" s="410"/>
      <c r="AS140" s="409">
        <v>0.7</v>
      </c>
      <c r="AT140" s="410"/>
      <c r="AU140" s="409">
        <v>0.7</v>
      </c>
      <c r="AV140" s="410"/>
      <c r="AW140" s="409">
        <v>0.7</v>
      </c>
      <c r="AX140" s="410"/>
      <c r="AY140" s="409">
        <v>0.7</v>
      </c>
      <c r="AZ140" s="410"/>
      <c r="BA140" s="409">
        <v>1</v>
      </c>
      <c r="BB140" s="410"/>
      <c r="BC140" s="409">
        <v>0.8</v>
      </c>
      <c r="BD140" s="410"/>
      <c r="BE140" s="409">
        <v>0.7</v>
      </c>
      <c r="BF140" s="410"/>
      <c r="BG140" s="409">
        <v>0.8</v>
      </c>
      <c r="BH140" s="410"/>
      <c r="BI140" s="409">
        <v>1</v>
      </c>
      <c r="BJ140" s="410"/>
      <c r="BK140" s="409">
        <v>0.7</v>
      </c>
      <c r="BL140" s="410"/>
      <c r="BM140" s="409">
        <v>0.7</v>
      </c>
      <c r="BN140" s="410"/>
      <c r="BO140" s="409">
        <v>0.7</v>
      </c>
      <c r="BP140" s="410"/>
      <c r="BQ140" s="409">
        <v>1.3</v>
      </c>
      <c r="BR140" s="410"/>
      <c r="BS140" s="409">
        <v>0.7</v>
      </c>
      <c r="BT140" s="410"/>
      <c r="BU140" s="409">
        <v>1.1000000000000001</v>
      </c>
      <c r="BV140" s="410"/>
      <c r="BW140" s="409">
        <v>0.7</v>
      </c>
      <c r="BX140" s="410"/>
      <c r="BY140" s="409">
        <v>0.7</v>
      </c>
      <c r="BZ140" s="410"/>
      <c r="CA140" s="409">
        <v>0.7</v>
      </c>
      <c r="CB140" s="410"/>
      <c r="CC140" s="409">
        <v>0.7</v>
      </c>
      <c r="CD140" s="410"/>
      <c r="CE140" s="409">
        <v>0.7</v>
      </c>
      <c r="CF140" s="410"/>
      <c r="CG140" s="409">
        <v>0.7</v>
      </c>
      <c r="CH140" s="410"/>
      <c r="CI140" s="409">
        <v>0.7</v>
      </c>
      <c r="CJ140" s="410"/>
      <c r="CK140" s="409">
        <v>0.8</v>
      </c>
      <c r="CL140" s="410"/>
      <c r="CM140" s="409">
        <v>0.7</v>
      </c>
      <c r="CN140" s="410"/>
      <c r="CO140" s="409"/>
      <c r="CP140" s="410"/>
    </row>
    <row r="141" spans="1:94" x14ac:dyDescent="0.35">
      <c r="A141" s="413" t="s">
        <v>125</v>
      </c>
      <c r="B141" s="413"/>
      <c r="C141" s="413"/>
      <c r="D141" s="413"/>
      <c r="E141" s="413"/>
      <c r="F141" s="413"/>
      <c r="G141" s="413"/>
      <c r="H141" s="413"/>
      <c r="I141" s="413"/>
      <c r="K141" s="409">
        <v>0.8</v>
      </c>
      <c r="L141" s="410"/>
      <c r="M141" s="409">
        <v>0.8</v>
      </c>
      <c r="N141" s="410"/>
      <c r="O141" s="409">
        <v>0.8</v>
      </c>
      <c r="P141" s="410"/>
      <c r="Q141" s="409">
        <v>0.9</v>
      </c>
      <c r="R141" s="410"/>
      <c r="S141" s="409">
        <v>0.9</v>
      </c>
      <c r="T141" s="410"/>
      <c r="U141" s="409">
        <v>1.1000000000000001</v>
      </c>
      <c r="V141" s="410"/>
      <c r="W141" s="409">
        <v>1.1000000000000001</v>
      </c>
      <c r="X141" s="410"/>
      <c r="Y141" s="409">
        <v>1.2</v>
      </c>
      <c r="Z141" s="410"/>
      <c r="AA141" s="409">
        <v>1</v>
      </c>
      <c r="AB141" s="410"/>
      <c r="AC141" s="409">
        <v>0.7</v>
      </c>
      <c r="AD141" s="410"/>
      <c r="AE141" s="409">
        <v>0.7</v>
      </c>
      <c r="AF141" s="410"/>
      <c r="AG141" s="409">
        <v>1</v>
      </c>
      <c r="AH141" s="410"/>
      <c r="AI141" s="409">
        <v>1.2</v>
      </c>
      <c r="AJ141" s="410"/>
      <c r="AK141" s="409">
        <v>1</v>
      </c>
      <c r="AL141" s="410"/>
      <c r="AM141" s="409">
        <v>1.2</v>
      </c>
      <c r="AN141" s="410"/>
      <c r="AO141" s="409">
        <v>1</v>
      </c>
      <c r="AP141" s="410"/>
      <c r="AQ141" s="409">
        <v>1.1000000000000001</v>
      </c>
      <c r="AR141" s="410"/>
      <c r="AS141" s="409">
        <v>0.7</v>
      </c>
      <c r="AT141" s="410"/>
      <c r="AU141" s="409">
        <v>1</v>
      </c>
      <c r="AV141" s="410"/>
      <c r="AW141" s="409">
        <v>0.8</v>
      </c>
      <c r="AX141" s="410"/>
      <c r="AY141" s="409">
        <v>0.8</v>
      </c>
      <c r="AZ141" s="410"/>
      <c r="BA141" s="409">
        <v>1</v>
      </c>
      <c r="BB141" s="410"/>
      <c r="BC141" s="409">
        <v>0.8</v>
      </c>
      <c r="BD141" s="410"/>
      <c r="BE141" s="409">
        <v>1</v>
      </c>
      <c r="BF141" s="410"/>
      <c r="BG141" s="409">
        <v>0.8</v>
      </c>
      <c r="BH141" s="410"/>
      <c r="BI141" s="409">
        <v>1</v>
      </c>
      <c r="BJ141" s="410"/>
      <c r="BK141" s="409">
        <v>1.2</v>
      </c>
      <c r="BL141" s="410"/>
      <c r="BM141" s="409">
        <v>0.9</v>
      </c>
      <c r="BN141" s="410"/>
      <c r="BO141" s="409">
        <v>1.2</v>
      </c>
      <c r="BP141" s="410"/>
      <c r="BQ141" s="409">
        <v>0.9</v>
      </c>
      <c r="BR141" s="410"/>
      <c r="BS141" s="409">
        <v>1.2</v>
      </c>
      <c r="BT141" s="410"/>
      <c r="BU141" s="409">
        <v>1.1000000000000001</v>
      </c>
      <c r="BV141" s="410"/>
      <c r="BW141" s="409">
        <v>1</v>
      </c>
      <c r="BX141" s="410"/>
      <c r="BY141" s="409">
        <v>1</v>
      </c>
      <c r="BZ141" s="410"/>
      <c r="CA141" s="409">
        <v>1</v>
      </c>
      <c r="CB141" s="410"/>
      <c r="CC141" s="409">
        <v>0.8</v>
      </c>
      <c r="CD141" s="410"/>
      <c r="CE141" s="409">
        <v>1</v>
      </c>
      <c r="CF141" s="410"/>
      <c r="CG141" s="409">
        <v>0.8</v>
      </c>
      <c r="CH141" s="410"/>
      <c r="CI141" s="409">
        <v>0.7</v>
      </c>
      <c r="CJ141" s="410"/>
      <c r="CK141" s="409">
        <v>1</v>
      </c>
      <c r="CL141" s="410"/>
      <c r="CM141" s="409">
        <v>0.7</v>
      </c>
      <c r="CN141" s="410"/>
      <c r="CO141" s="409"/>
      <c r="CP141" s="410"/>
    </row>
    <row r="142" spans="1:94" x14ac:dyDescent="0.35">
      <c r="A142" s="413" t="s">
        <v>126</v>
      </c>
      <c r="B142" s="413"/>
      <c r="C142" s="413"/>
      <c r="D142" s="413"/>
      <c r="E142" s="413"/>
      <c r="F142" s="413"/>
      <c r="G142" s="413"/>
      <c r="H142" s="413"/>
      <c r="I142" s="413"/>
      <c r="K142" s="409">
        <v>0.8</v>
      </c>
      <c r="L142" s="410"/>
      <c r="M142" s="409">
        <v>0.8</v>
      </c>
      <c r="N142" s="410"/>
      <c r="O142" s="409">
        <v>0.8</v>
      </c>
      <c r="P142" s="410"/>
      <c r="Q142" s="409">
        <v>0.9</v>
      </c>
      <c r="R142" s="410"/>
      <c r="S142" s="409">
        <v>0.9</v>
      </c>
      <c r="T142" s="410"/>
      <c r="U142" s="409">
        <v>1.1000000000000001</v>
      </c>
      <c r="V142" s="410"/>
      <c r="W142" s="409">
        <v>1.1000000000000001</v>
      </c>
      <c r="X142" s="410"/>
      <c r="Y142" s="409">
        <v>1.2</v>
      </c>
      <c r="Z142" s="410"/>
      <c r="AA142" s="409">
        <v>1</v>
      </c>
      <c r="AB142" s="410"/>
      <c r="AC142" s="409">
        <v>0.7</v>
      </c>
      <c r="AD142" s="410"/>
      <c r="AE142" s="409">
        <v>0.7</v>
      </c>
      <c r="AF142" s="410"/>
      <c r="AG142" s="409">
        <v>1</v>
      </c>
      <c r="AH142" s="410"/>
      <c r="AI142" s="409">
        <v>1.1000000000000001</v>
      </c>
      <c r="AJ142" s="410"/>
      <c r="AK142" s="409">
        <v>1</v>
      </c>
      <c r="AL142" s="410"/>
      <c r="AM142" s="409">
        <v>0.7</v>
      </c>
      <c r="AN142" s="410"/>
      <c r="AO142" s="409">
        <v>1</v>
      </c>
      <c r="AP142" s="410"/>
      <c r="AQ142" s="409">
        <v>1.1000000000000001</v>
      </c>
      <c r="AR142" s="410"/>
      <c r="AS142" s="409">
        <v>0.7</v>
      </c>
      <c r="AT142" s="410"/>
      <c r="AU142" s="409">
        <v>1</v>
      </c>
      <c r="AV142" s="410"/>
      <c r="AW142" s="409">
        <v>1.1000000000000001</v>
      </c>
      <c r="AX142" s="410"/>
      <c r="AY142" s="409">
        <v>1.1000000000000001</v>
      </c>
      <c r="AZ142" s="410"/>
      <c r="BA142" s="409">
        <v>1</v>
      </c>
      <c r="BB142" s="410"/>
      <c r="BC142" s="409">
        <v>0.8</v>
      </c>
      <c r="BD142" s="410"/>
      <c r="BE142" s="409">
        <v>1</v>
      </c>
      <c r="BF142" s="410"/>
      <c r="BG142" s="409">
        <v>0.8</v>
      </c>
      <c r="BH142" s="410"/>
      <c r="BI142" s="409">
        <v>1</v>
      </c>
      <c r="BJ142" s="410"/>
      <c r="BK142" s="409">
        <v>1.2</v>
      </c>
      <c r="BL142" s="410"/>
      <c r="BM142" s="421">
        <v>0.9</v>
      </c>
      <c r="BN142" s="421"/>
      <c r="BO142" s="409">
        <v>1.2</v>
      </c>
      <c r="BP142" s="410"/>
      <c r="BQ142" s="421">
        <v>0.9</v>
      </c>
      <c r="BR142" s="421"/>
      <c r="BS142" s="409">
        <v>1.2</v>
      </c>
      <c r="BT142" s="410"/>
      <c r="BU142" s="409">
        <v>1.1000000000000001</v>
      </c>
      <c r="BV142" s="410"/>
      <c r="BW142" s="421">
        <v>1</v>
      </c>
      <c r="BX142" s="421"/>
      <c r="BY142" s="409">
        <v>1</v>
      </c>
      <c r="BZ142" s="410"/>
      <c r="CA142" s="409">
        <v>1</v>
      </c>
      <c r="CB142" s="410"/>
      <c r="CC142" s="409">
        <v>0.8</v>
      </c>
      <c r="CD142" s="410"/>
      <c r="CE142" s="421">
        <v>1</v>
      </c>
      <c r="CF142" s="421"/>
      <c r="CG142" s="409">
        <v>0.8</v>
      </c>
      <c r="CH142" s="410"/>
      <c r="CI142" s="409">
        <v>1.3</v>
      </c>
      <c r="CJ142" s="410"/>
      <c r="CK142" s="409">
        <v>1.2</v>
      </c>
      <c r="CL142" s="410"/>
      <c r="CM142" s="409">
        <v>1.1000000000000001</v>
      </c>
      <c r="CN142" s="410"/>
      <c r="CO142" s="409"/>
      <c r="CP142" s="410"/>
    </row>
    <row r="143" spans="1:94" x14ac:dyDescent="0.35">
      <c r="A143" s="413" t="s">
        <v>127</v>
      </c>
      <c r="B143" s="413"/>
      <c r="C143" s="413"/>
      <c r="D143" s="413"/>
      <c r="E143" s="413"/>
      <c r="F143" s="413"/>
      <c r="G143" s="413"/>
      <c r="H143" s="413"/>
      <c r="I143" s="413"/>
      <c r="K143" s="409">
        <v>0.8</v>
      </c>
      <c r="L143" s="410"/>
      <c r="M143" s="409">
        <v>0.8</v>
      </c>
      <c r="N143" s="410"/>
      <c r="O143" s="409">
        <v>0.8</v>
      </c>
      <c r="P143" s="410"/>
      <c r="Q143" s="409">
        <v>0.9</v>
      </c>
      <c r="R143" s="410"/>
      <c r="S143" s="409">
        <v>0.9</v>
      </c>
      <c r="T143" s="410"/>
      <c r="U143" s="409">
        <v>1.2</v>
      </c>
      <c r="V143" s="410"/>
      <c r="W143" s="409">
        <v>1.2</v>
      </c>
      <c r="X143" s="410"/>
      <c r="Y143" s="409">
        <v>1.2</v>
      </c>
      <c r="Z143" s="410"/>
      <c r="AA143" s="409">
        <v>1.2</v>
      </c>
      <c r="AB143" s="410"/>
      <c r="AC143" s="409">
        <v>0.7</v>
      </c>
      <c r="AD143" s="410"/>
      <c r="AE143" s="409">
        <v>0.7</v>
      </c>
      <c r="AF143" s="410"/>
      <c r="AG143" s="409">
        <v>1</v>
      </c>
      <c r="AH143" s="410"/>
      <c r="AI143" s="409">
        <v>1.2</v>
      </c>
      <c r="AJ143" s="410"/>
      <c r="AK143" s="409">
        <v>1</v>
      </c>
      <c r="AL143" s="410"/>
      <c r="AM143" s="409">
        <v>1.2</v>
      </c>
      <c r="AN143" s="410"/>
      <c r="AO143" s="409">
        <v>1</v>
      </c>
      <c r="AP143" s="410"/>
      <c r="AQ143" s="409">
        <v>1.1000000000000001</v>
      </c>
      <c r="AR143" s="410"/>
      <c r="AS143" s="409">
        <v>0.7</v>
      </c>
      <c r="AT143" s="410"/>
      <c r="AU143" s="409">
        <v>1</v>
      </c>
      <c r="AV143" s="410"/>
      <c r="AW143" s="409">
        <v>0.8</v>
      </c>
      <c r="AX143" s="410"/>
      <c r="AY143" s="409">
        <v>0.8</v>
      </c>
      <c r="AZ143" s="410"/>
      <c r="BA143" s="409">
        <v>1</v>
      </c>
      <c r="BB143" s="410"/>
      <c r="BC143" s="409">
        <v>0.8</v>
      </c>
      <c r="BD143" s="410"/>
      <c r="BE143" s="409">
        <v>1</v>
      </c>
      <c r="BF143" s="410"/>
      <c r="BG143" s="409">
        <v>0.8</v>
      </c>
      <c r="BH143" s="410"/>
      <c r="BI143" s="409">
        <v>1</v>
      </c>
      <c r="BJ143" s="410"/>
      <c r="BK143" s="409">
        <v>1.2</v>
      </c>
      <c r="BL143" s="410"/>
      <c r="BM143" s="409">
        <v>0.9</v>
      </c>
      <c r="BN143" s="410"/>
      <c r="BO143" s="409">
        <v>1.2</v>
      </c>
      <c r="BP143" s="410"/>
      <c r="BQ143" s="409">
        <v>0.9</v>
      </c>
      <c r="BR143" s="410"/>
      <c r="BS143" s="409">
        <v>1.2</v>
      </c>
      <c r="BT143" s="410"/>
      <c r="BU143" s="409">
        <v>1.1000000000000001</v>
      </c>
      <c r="BV143" s="410"/>
      <c r="BW143" s="409">
        <v>1.2</v>
      </c>
      <c r="BX143" s="410"/>
      <c r="BY143" s="409">
        <v>1</v>
      </c>
      <c r="BZ143" s="410"/>
      <c r="CA143" s="409">
        <v>1</v>
      </c>
      <c r="CB143" s="410"/>
      <c r="CC143" s="409">
        <v>0.8</v>
      </c>
      <c r="CD143" s="410"/>
      <c r="CE143" s="409">
        <v>1</v>
      </c>
      <c r="CF143" s="410"/>
      <c r="CG143" s="409">
        <v>0.8</v>
      </c>
      <c r="CH143" s="410"/>
      <c r="CI143" s="409">
        <v>1.3</v>
      </c>
      <c r="CJ143" s="410"/>
      <c r="CK143" s="409">
        <v>1</v>
      </c>
      <c r="CL143" s="410"/>
      <c r="CM143" s="409">
        <v>1.1000000000000001</v>
      </c>
      <c r="CN143" s="410"/>
      <c r="CO143" s="409"/>
      <c r="CP143" s="410"/>
    </row>
    <row r="144" spans="1:94" x14ac:dyDescent="0.35">
      <c r="A144" s="413" t="s">
        <v>128</v>
      </c>
      <c r="B144" s="413"/>
      <c r="C144" s="413"/>
      <c r="D144" s="413"/>
      <c r="E144" s="413"/>
      <c r="F144" s="413"/>
      <c r="G144" s="413"/>
      <c r="H144" s="413"/>
      <c r="I144" s="413"/>
      <c r="K144" s="409">
        <v>0.8</v>
      </c>
      <c r="L144" s="410"/>
      <c r="M144" s="409">
        <v>0.8</v>
      </c>
      <c r="N144" s="410"/>
      <c r="O144" s="409">
        <v>0.8</v>
      </c>
      <c r="P144" s="410"/>
      <c r="Q144" s="409">
        <v>0.9</v>
      </c>
      <c r="R144" s="410"/>
      <c r="S144" s="409">
        <v>0.9</v>
      </c>
      <c r="T144" s="410"/>
      <c r="U144" s="409">
        <v>1.1000000000000001</v>
      </c>
      <c r="V144" s="410"/>
      <c r="W144" s="409">
        <v>1.1000000000000001</v>
      </c>
      <c r="X144" s="410"/>
      <c r="Y144" s="409">
        <v>1.2</v>
      </c>
      <c r="Z144" s="410"/>
      <c r="AA144" s="409">
        <v>1</v>
      </c>
      <c r="AB144" s="410"/>
      <c r="AC144" s="409">
        <v>0.7</v>
      </c>
      <c r="AD144" s="410"/>
      <c r="AE144" s="409">
        <v>0.7</v>
      </c>
      <c r="AF144" s="410"/>
      <c r="AG144" s="409">
        <v>1</v>
      </c>
      <c r="AH144" s="410"/>
      <c r="AI144" s="409">
        <v>1.2</v>
      </c>
      <c r="AJ144" s="410"/>
      <c r="AK144" s="409">
        <v>1</v>
      </c>
      <c r="AL144" s="410"/>
      <c r="AM144" s="409">
        <v>1.2</v>
      </c>
      <c r="AN144" s="410"/>
      <c r="AO144" s="409">
        <v>1</v>
      </c>
      <c r="AP144" s="410"/>
      <c r="AQ144" s="409">
        <v>1.1000000000000001</v>
      </c>
      <c r="AR144" s="410"/>
      <c r="AS144" s="409">
        <v>0.7</v>
      </c>
      <c r="AT144" s="410"/>
      <c r="AU144" s="409">
        <v>1</v>
      </c>
      <c r="AV144" s="410"/>
      <c r="AW144" s="409">
        <v>0.8</v>
      </c>
      <c r="AX144" s="410"/>
      <c r="AY144" s="409">
        <v>0.8</v>
      </c>
      <c r="AZ144" s="410"/>
      <c r="BA144" s="409">
        <v>1</v>
      </c>
      <c r="BB144" s="410"/>
      <c r="BC144" s="409">
        <v>0.8</v>
      </c>
      <c r="BD144" s="410"/>
      <c r="BE144" s="409">
        <v>1</v>
      </c>
      <c r="BF144" s="410"/>
      <c r="BG144" s="409">
        <v>0.8</v>
      </c>
      <c r="BH144" s="410"/>
      <c r="BI144" s="409">
        <v>1</v>
      </c>
      <c r="BJ144" s="410"/>
      <c r="BK144" s="409">
        <v>1.2</v>
      </c>
      <c r="BL144" s="410"/>
      <c r="BM144" s="421">
        <v>0.9</v>
      </c>
      <c r="BN144" s="421"/>
      <c r="BO144" s="409">
        <v>1.2</v>
      </c>
      <c r="BP144" s="410"/>
      <c r="BQ144" s="421">
        <v>0.9</v>
      </c>
      <c r="BR144" s="421"/>
      <c r="BS144" s="409">
        <v>1.2</v>
      </c>
      <c r="BT144" s="410"/>
      <c r="BU144" s="409">
        <v>1.1000000000000001</v>
      </c>
      <c r="BV144" s="410"/>
      <c r="BW144" s="421">
        <v>1</v>
      </c>
      <c r="BX144" s="421"/>
      <c r="BY144" s="409">
        <v>1</v>
      </c>
      <c r="BZ144" s="410"/>
      <c r="CA144" s="409">
        <v>1</v>
      </c>
      <c r="CB144" s="410"/>
      <c r="CC144" s="409">
        <v>0.8</v>
      </c>
      <c r="CD144" s="410"/>
      <c r="CE144" s="421">
        <v>1</v>
      </c>
      <c r="CF144" s="421"/>
      <c r="CG144" s="409">
        <v>0.8</v>
      </c>
      <c r="CH144" s="410"/>
      <c r="CI144" s="409">
        <v>1.3</v>
      </c>
      <c r="CJ144" s="410"/>
      <c r="CK144" s="409">
        <v>1.2</v>
      </c>
      <c r="CL144" s="410"/>
      <c r="CM144" s="409">
        <v>1.1000000000000001</v>
      </c>
      <c r="CN144" s="410"/>
      <c r="CO144" s="409"/>
      <c r="CP144" s="410"/>
    </row>
    <row r="145" spans="1:94" x14ac:dyDescent="0.35">
      <c r="A145" s="413" t="s">
        <v>133</v>
      </c>
      <c r="B145" s="413"/>
      <c r="C145" s="413"/>
      <c r="D145" s="413"/>
      <c r="E145" s="413"/>
      <c r="F145" s="413"/>
      <c r="G145" s="413"/>
      <c r="H145" s="413"/>
      <c r="I145" s="413"/>
      <c r="K145" s="409">
        <v>0.8</v>
      </c>
      <c r="L145" s="410"/>
      <c r="M145" s="409">
        <v>0.8</v>
      </c>
      <c r="N145" s="410"/>
      <c r="O145" s="409">
        <v>0.8</v>
      </c>
      <c r="P145" s="410"/>
      <c r="Q145" s="409">
        <v>0.9</v>
      </c>
      <c r="R145" s="410"/>
      <c r="S145" s="409">
        <v>0.9</v>
      </c>
      <c r="T145" s="410"/>
      <c r="U145" s="409">
        <v>0.9</v>
      </c>
      <c r="V145" s="410"/>
      <c r="W145" s="409">
        <v>1.1000000000000001</v>
      </c>
      <c r="X145" s="410"/>
      <c r="Y145" s="409">
        <v>1.2</v>
      </c>
      <c r="Z145" s="410"/>
      <c r="AA145" s="409">
        <v>1</v>
      </c>
      <c r="AB145" s="410"/>
      <c r="AC145" s="409">
        <v>0.7</v>
      </c>
      <c r="AD145" s="410"/>
      <c r="AE145" s="409">
        <v>0.7</v>
      </c>
      <c r="AF145" s="410"/>
      <c r="AG145" s="409">
        <v>1</v>
      </c>
      <c r="AH145" s="410"/>
      <c r="AI145" s="409">
        <v>1.2</v>
      </c>
      <c r="AJ145" s="410"/>
      <c r="AK145" s="409">
        <v>1</v>
      </c>
      <c r="AL145" s="410"/>
      <c r="AM145" s="409">
        <v>1.2</v>
      </c>
      <c r="AN145" s="410"/>
      <c r="AO145" s="409">
        <v>1</v>
      </c>
      <c r="AP145" s="410"/>
      <c r="AQ145" s="409">
        <v>1.1000000000000001</v>
      </c>
      <c r="AR145" s="410"/>
      <c r="AS145" s="409">
        <v>0.7</v>
      </c>
      <c r="AT145" s="410"/>
      <c r="AU145" s="409">
        <v>1</v>
      </c>
      <c r="AV145" s="410"/>
      <c r="AW145" s="409">
        <v>0.8</v>
      </c>
      <c r="AX145" s="410"/>
      <c r="AY145" s="409">
        <v>0.8</v>
      </c>
      <c r="AZ145" s="410"/>
      <c r="BA145" s="409">
        <v>1</v>
      </c>
      <c r="BB145" s="410"/>
      <c r="BC145" s="409">
        <v>0.8</v>
      </c>
      <c r="BD145" s="410"/>
      <c r="BE145" s="409">
        <v>1</v>
      </c>
      <c r="BF145" s="410"/>
      <c r="BG145" s="409">
        <v>0.8</v>
      </c>
      <c r="BH145" s="410"/>
      <c r="BI145" s="409">
        <v>1</v>
      </c>
      <c r="BJ145" s="410"/>
      <c r="BK145" s="409">
        <v>1.2</v>
      </c>
      <c r="BL145" s="410"/>
      <c r="BM145" s="409">
        <v>0.9</v>
      </c>
      <c r="BN145" s="410"/>
      <c r="BO145" s="409">
        <v>1.2</v>
      </c>
      <c r="BP145" s="410"/>
      <c r="BQ145" s="409">
        <v>1.2</v>
      </c>
      <c r="BR145" s="410"/>
      <c r="BS145" s="409">
        <v>1.2</v>
      </c>
      <c r="BT145" s="410"/>
      <c r="BU145" s="409">
        <v>1.1000000000000001</v>
      </c>
      <c r="BV145" s="410"/>
      <c r="BW145" s="409">
        <v>1</v>
      </c>
      <c r="BX145" s="410"/>
      <c r="BY145" s="409">
        <v>1</v>
      </c>
      <c r="BZ145" s="410"/>
      <c r="CA145" s="409">
        <v>1</v>
      </c>
      <c r="CB145" s="410"/>
      <c r="CC145" s="409">
        <v>0.8</v>
      </c>
      <c r="CD145" s="410"/>
      <c r="CE145" s="409">
        <v>1</v>
      </c>
      <c r="CF145" s="410"/>
      <c r="CG145" s="409">
        <v>0.8</v>
      </c>
      <c r="CH145" s="410"/>
      <c r="CI145" s="409">
        <v>1.3</v>
      </c>
      <c r="CJ145" s="410"/>
      <c r="CK145" s="409">
        <v>1</v>
      </c>
      <c r="CL145" s="410"/>
      <c r="CM145" s="409">
        <v>1.1000000000000001</v>
      </c>
      <c r="CN145" s="410"/>
      <c r="CO145" s="409"/>
      <c r="CP145" s="410"/>
    </row>
    <row r="146" spans="1:94" x14ac:dyDescent="0.35">
      <c r="A146" s="413" t="s">
        <v>123</v>
      </c>
      <c r="B146" s="413"/>
      <c r="C146" s="413"/>
      <c r="D146" s="413"/>
      <c r="E146" s="413"/>
      <c r="F146" s="413"/>
      <c r="G146" s="413"/>
      <c r="H146" s="413"/>
      <c r="I146" s="413"/>
      <c r="K146" s="409">
        <v>0.8</v>
      </c>
      <c r="L146" s="410"/>
      <c r="M146" s="409">
        <v>0.8</v>
      </c>
      <c r="N146" s="410"/>
      <c r="O146" s="409">
        <v>1.1000000000000001</v>
      </c>
      <c r="P146" s="410"/>
      <c r="Q146" s="409">
        <v>1.3</v>
      </c>
      <c r="R146" s="410"/>
      <c r="S146" s="409">
        <v>1.1000000000000001</v>
      </c>
      <c r="T146" s="410"/>
      <c r="U146" s="409">
        <v>1.1000000000000001</v>
      </c>
      <c r="V146" s="410"/>
      <c r="W146" s="409">
        <v>1.1000000000000001</v>
      </c>
      <c r="X146" s="410"/>
      <c r="Y146" s="409">
        <v>1.2</v>
      </c>
      <c r="Z146" s="410"/>
      <c r="AA146" s="409">
        <v>1</v>
      </c>
      <c r="AB146" s="410"/>
      <c r="AC146" s="409">
        <v>1.2</v>
      </c>
      <c r="AD146" s="410"/>
      <c r="AE146" s="409">
        <v>0.7</v>
      </c>
      <c r="AF146" s="410"/>
      <c r="AG146" s="409">
        <v>1.2</v>
      </c>
      <c r="AH146" s="410"/>
      <c r="AI146" s="409">
        <v>1.2</v>
      </c>
      <c r="AJ146" s="410"/>
      <c r="AK146" s="409">
        <v>1</v>
      </c>
      <c r="AL146" s="410"/>
      <c r="AM146" s="409">
        <v>1.2</v>
      </c>
      <c r="AN146" s="410"/>
      <c r="AO146" s="409">
        <v>1.2</v>
      </c>
      <c r="AP146" s="410"/>
      <c r="AQ146" s="409">
        <v>1.1000000000000001</v>
      </c>
      <c r="AR146" s="410"/>
      <c r="AS146" s="409">
        <v>0.7</v>
      </c>
      <c r="AT146" s="410"/>
      <c r="AU146" s="409">
        <v>1</v>
      </c>
      <c r="AV146" s="410"/>
      <c r="AW146" s="409">
        <v>0.8</v>
      </c>
      <c r="AX146" s="410"/>
      <c r="AY146" s="409">
        <v>0.8</v>
      </c>
      <c r="AZ146" s="410"/>
      <c r="BA146" s="409">
        <v>1</v>
      </c>
      <c r="BB146" s="410"/>
      <c r="BC146" s="409">
        <v>1.2</v>
      </c>
      <c r="BD146" s="410"/>
      <c r="BE146" s="409">
        <v>1.2</v>
      </c>
      <c r="BF146" s="410"/>
      <c r="BG146" s="409">
        <v>1.1000000000000001</v>
      </c>
      <c r="BH146" s="410"/>
      <c r="BI146" s="409">
        <v>1.2</v>
      </c>
      <c r="BJ146" s="410"/>
      <c r="BK146" s="409">
        <v>1.2</v>
      </c>
      <c r="BL146" s="410"/>
      <c r="BM146" s="409">
        <v>0.9</v>
      </c>
      <c r="BN146" s="410"/>
      <c r="BO146" s="409">
        <v>1.2</v>
      </c>
      <c r="BP146" s="410"/>
      <c r="BQ146" s="409">
        <v>0.9</v>
      </c>
      <c r="BR146" s="410"/>
      <c r="BS146" s="409">
        <v>1.2</v>
      </c>
      <c r="BT146" s="410"/>
      <c r="BU146" s="409">
        <v>1.1000000000000001</v>
      </c>
      <c r="BV146" s="410"/>
      <c r="BW146" s="409">
        <v>1</v>
      </c>
      <c r="BX146" s="410"/>
      <c r="BY146" s="409">
        <v>1.2</v>
      </c>
      <c r="BZ146" s="410"/>
      <c r="CA146" s="409">
        <v>1.1000000000000001</v>
      </c>
      <c r="CB146" s="410"/>
      <c r="CC146" s="409">
        <v>0.8</v>
      </c>
      <c r="CD146" s="410"/>
      <c r="CE146" s="409">
        <v>1</v>
      </c>
      <c r="CF146" s="410"/>
      <c r="CG146" s="409">
        <v>0.8</v>
      </c>
      <c r="CH146" s="410"/>
      <c r="CI146" s="409">
        <v>1.3</v>
      </c>
      <c r="CJ146" s="410"/>
      <c r="CK146" s="409">
        <v>1</v>
      </c>
      <c r="CL146" s="410"/>
      <c r="CM146" s="409">
        <v>1.1000000000000001</v>
      </c>
      <c r="CN146" s="410"/>
      <c r="CO146" s="409"/>
      <c r="CP146" s="410"/>
    </row>
    <row r="147" spans="1:94" x14ac:dyDescent="0.35">
      <c r="A147" s="413" t="s">
        <v>124</v>
      </c>
      <c r="B147" s="413"/>
      <c r="C147" s="413"/>
      <c r="D147" s="413"/>
      <c r="E147" s="413"/>
      <c r="F147" s="413"/>
      <c r="G147" s="413"/>
      <c r="H147" s="413"/>
      <c r="I147" s="413"/>
      <c r="K147" s="409">
        <v>1.2</v>
      </c>
      <c r="L147" s="410"/>
      <c r="M147" s="409">
        <v>1.2</v>
      </c>
      <c r="N147" s="410"/>
      <c r="O147" s="409">
        <v>1.2</v>
      </c>
      <c r="P147" s="410"/>
      <c r="Q147" s="409">
        <v>1.2</v>
      </c>
      <c r="R147" s="410"/>
      <c r="S147" s="409">
        <v>0.9</v>
      </c>
      <c r="T147" s="410"/>
      <c r="U147" s="409">
        <v>1.1000000000000001</v>
      </c>
      <c r="V147" s="410"/>
      <c r="W147" s="409">
        <v>1.1000000000000001</v>
      </c>
      <c r="X147" s="410"/>
      <c r="Y147" s="409">
        <v>1</v>
      </c>
      <c r="Z147" s="410"/>
      <c r="AA147" s="409">
        <v>1</v>
      </c>
      <c r="AB147" s="410"/>
      <c r="AC147" s="409">
        <v>0.7</v>
      </c>
      <c r="AD147" s="410"/>
      <c r="AE147" s="409">
        <v>0.7</v>
      </c>
      <c r="AF147" s="410"/>
      <c r="AG147" s="409">
        <v>1</v>
      </c>
      <c r="AH147" s="410"/>
      <c r="AI147" s="409">
        <v>1.2</v>
      </c>
      <c r="AJ147" s="410"/>
      <c r="AK147" s="409">
        <v>1</v>
      </c>
      <c r="AL147" s="410"/>
      <c r="AM147" s="409">
        <v>1.2</v>
      </c>
      <c r="AN147" s="410"/>
      <c r="AO147" s="409">
        <v>1</v>
      </c>
      <c r="AP147" s="410"/>
      <c r="AQ147" s="409">
        <v>1.1000000000000001</v>
      </c>
      <c r="AR147" s="410"/>
      <c r="AS147" s="409">
        <v>0.7</v>
      </c>
      <c r="AT147" s="410"/>
      <c r="AU147" s="409">
        <v>1</v>
      </c>
      <c r="AV147" s="410"/>
      <c r="AW147" s="409">
        <v>0.8</v>
      </c>
      <c r="AX147" s="410"/>
      <c r="AY147" s="409">
        <v>0.8</v>
      </c>
      <c r="AZ147" s="410"/>
      <c r="BA147" s="409">
        <v>1.3</v>
      </c>
      <c r="BB147" s="410"/>
      <c r="BC147" s="409">
        <v>1.3</v>
      </c>
      <c r="BD147" s="410"/>
      <c r="BE147" s="409">
        <v>1.2</v>
      </c>
      <c r="BF147" s="410"/>
      <c r="BG147" s="409">
        <v>1.3</v>
      </c>
      <c r="BH147" s="410"/>
      <c r="BI147" s="409">
        <v>1</v>
      </c>
      <c r="BJ147" s="410"/>
      <c r="BK147" s="409">
        <v>0.7</v>
      </c>
      <c r="BL147" s="410"/>
      <c r="BM147" s="421">
        <v>0.9</v>
      </c>
      <c r="BN147" s="421"/>
      <c r="BO147" s="409">
        <v>0.7</v>
      </c>
      <c r="BP147" s="410"/>
      <c r="BQ147" s="421">
        <v>0.9</v>
      </c>
      <c r="BR147" s="421"/>
      <c r="BS147" s="409">
        <v>1.2</v>
      </c>
      <c r="BT147" s="410"/>
      <c r="BU147" s="409">
        <v>1.1000000000000001</v>
      </c>
      <c r="BV147" s="410"/>
      <c r="BW147" s="421">
        <v>1</v>
      </c>
      <c r="BX147" s="421"/>
      <c r="BY147" s="409">
        <v>1</v>
      </c>
      <c r="BZ147" s="410"/>
      <c r="CA147" s="409">
        <v>1</v>
      </c>
      <c r="CB147" s="410"/>
      <c r="CC147" s="409">
        <v>0.8</v>
      </c>
      <c r="CD147" s="410"/>
      <c r="CE147" s="421">
        <v>1</v>
      </c>
      <c r="CF147" s="421"/>
      <c r="CG147" s="409">
        <v>0.8</v>
      </c>
      <c r="CH147" s="410"/>
      <c r="CI147" s="409">
        <v>1.3</v>
      </c>
      <c r="CJ147" s="410"/>
      <c r="CK147" s="409">
        <v>1</v>
      </c>
      <c r="CL147" s="410"/>
      <c r="CM147" s="409">
        <v>1.1000000000000001</v>
      </c>
      <c r="CN147" s="410"/>
      <c r="CO147" s="409"/>
      <c r="CP147" s="410"/>
    </row>
    <row r="148" spans="1:94" ht="8.5" customHeight="1" x14ac:dyDescent="0.35"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</row>
    <row r="149" spans="1:94" x14ac:dyDescent="0.35">
      <c r="A149" s="543" t="s">
        <v>134</v>
      </c>
      <c r="B149" s="543"/>
      <c r="C149" s="543"/>
      <c r="D149" s="543"/>
      <c r="E149" s="543"/>
      <c r="F149" s="543"/>
      <c r="G149" s="543"/>
      <c r="H149" s="543"/>
      <c r="I149" s="543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  <c r="W149" s="147"/>
      <c r="X149" s="147"/>
      <c r="Y149" s="147"/>
      <c r="Z149" s="147"/>
      <c r="AA149" s="147"/>
      <c r="AB149" s="147"/>
      <c r="AC149" s="147"/>
      <c r="AD149" s="147"/>
      <c r="AE149" s="147"/>
      <c r="AF149" s="147"/>
      <c r="AG149" s="147"/>
      <c r="AH149" s="147"/>
      <c r="AI149" s="147"/>
      <c r="AJ149" s="147"/>
      <c r="AK149" s="147"/>
      <c r="AL149" s="147"/>
      <c r="AM149" s="147"/>
      <c r="AN149" s="147"/>
      <c r="AO149" s="147"/>
      <c r="AP149" s="147"/>
      <c r="AQ149" s="147"/>
      <c r="AR149" s="147"/>
      <c r="AS149" s="147"/>
      <c r="AT149" s="147"/>
      <c r="AU149" s="147"/>
      <c r="AV149" s="147"/>
      <c r="AW149" s="147"/>
      <c r="AX149" s="147"/>
      <c r="AY149" s="147"/>
      <c r="AZ149" s="147"/>
      <c r="BA149" s="147"/>
      <c r="BB149" s="147"/>
      <c r="BC149" s="148"/>
      <c r="BD149" s="148"/>
      <c r="BE149" s="148"/>
      <c r="BF149" s="148"/>
      <c r="BG149" s="148"/>
      <c r="BH149" s="148"/>
      <c r="BI149" s="147"/>
      <c r="BJ149" s="147"/>
      <c r="BK149" s="148"/>
      <c r="BL149" s="148"/>
      <c r="BM149" s="148"/>
      <c r="BN149" s="148"/>
      <c r="BO149" s="148"/>
      <c r="BP149" s="148"/>
      <c r="BQ149" s="149"/>
      <c r="BR149" s="149"/>
      <c r="BS149" s="149"/>
      <c r="BT149" s="149"/>
      <c r="BU149" s="149"/>
      <c r="BV149" s="149"/>
      <c r="BW149" s="149"/>
      <c r="BX149" s="149"/>
      <c r="BY149" s="149"/>
      <c r="BZ149" s="149"/>
      <c r="CA149" s="149"/>
      <c r="CB149" s="149"/>
      <c r="CC149" s="150"/>
      <c r="CD149" s="150"/>
      <c r="CE149" s="150"/>
      <c r="CF149" s="150"/>
      <c r="CG149" s="150"/>
      <c r="CH149" s="150"/>
      <c r="CI149" s="150"/>
      <c r="CJ149" s="150"/>
      <c r="CK149" s="150"/>
      <c r="CL149" s="150"/>
      <c r="CM149" s="150"/>
      <c r="CN149" s="150"/>
      <c r="CO149" s="150"/>
      <c r="CP149" s="150"/>
    </row>
    <row r="150" spans="1:94" x14ac:dyDescent="0.35">
      <c r="A150" s="413" t="s">
        <v>136</v>
      </c>
      <c r="B150" s="413"/>
      <c r="C150" s="413"/>
      <c r="D150" s="413"/>
      <c r="E150" s="413"/>
      <c r="F150" s="413"/>
      <c r="G150" s="413"/>
      <c r="H150" s="413"/>
      <c r="I150" s="413"/>
      <c r="K150" s="409">
        <v>1.2</v>
      </c>
      <c r="L150" s="410"/>
      <c r="M150" s="409">
        <v>1.2</v>
      </c>
      <c r="N150" s="410"/>
      <c r="O150" s="409">
        <v>0.7</v>
      </c>
      <c r="P150" s="410"/>
      <c r="Q150" s="409">
        <v>0.7</v>
      </c>
      <c r="R150" s="410"/>
      <c r="S150" s="409">
        <v>1</v>
      </c>
      <c r="T150" s="410"/>
      <c r="U150" s="409">
        <v>1</v>
      </c>
      <c r="V150" s="410"/>
      <c r="W150" s="409">
        <v>1</v>
      </c>
      <c r="X150" s="410"/>
      <c r="Y150" s="409">
        <v>1</v>
      </c>
      <c r="Z150" s="410"/>
      <c r="AA150" s="409">
        <v>1</v>
      </c>
      <c r="AB150" s="410"/>
      <c r="AC150" s="409">
        <v>0.7</v>
      </c>
      <c r="AD150" s="410"/>
      <c r="AE150" s="409">
        <v>0.7</v>
      </c>
      <c r="AF150" s="410"/>
      <c r="AG150" s="409">
        <v>0.7</v>
      </c>
      <c r="AH150" s="410"/>
      <c r="AI150" s="409">
        <v>0.7</v>
      </c>
      <c r="AJ150" s="410"/>
      <c r="AK150" s="409">
        <v>0.7</v>
      </c>
      <c r="AL150" s="410"/>
      <c r="AM150" s="409">
        <v>0.7</v>
      </c>
      <c r="AN150" s="410"/>
      <c r="AO150" s="409">
        <v>0.7</v>
      </c>
      <c r="AP150" s="410"/>
      <c r="AQ150" s="409">
        <v>0.7</v>
      </c>
      <c r="AR150" s="410"/>
      <c r="AS150" s="409">
        <v>0.7</v>
      </c>
      <c r="AT150" s="410"/>
      <c r="AU150" s="409">
        <v>0.7</v>
      </c>
      <c r="AV150" s="410"/>
      <c r="AW150" s="409">
        <v>0.7</v>
      </c>
      <c r="AX150" s="410"/>
      <c r="AY150" s="409">
        <v>0.7</v>
      </c>
      <c r="AZ150" s="410"/>
      <c r="BA150" s="409">
        <v>0.7</v>
      </c>
      <c r="BB150" s="410"/>
      <c r="BC150" s="409">
        <v>0.7</v>
      </c>
      <c r="BD150" s="410"/>
      <c r="BE150" s="409">
        <v>0.8</v>
      </c>
      <c r="BF150" s="410"/>
      <c r="BG150" s="409">
        <v>0.7</v>
      </c>
      <c r="BH150" s="410"/>
      <c r="BI150" s="409">
        <v>0.7</v>
      </c>
      <c r="BJ150" s="410"/>
      <c r="BK150" s="409">
        <v>0.9</v>
      </c>
      <c r="BL150" s="410"/>
      <c r="BM150" s="409">
        <v>0.7</v>
      </c>
      <c r="BN150" s="410"/>
      <c r="BO150" s="409">
        <v>0.7</v>
      </c>
      <c r="BP150" s="410"/>
      <c r="BQ150" s="409">
        <v>0.7</v>
      </c>
      <c r="BR150" s="410"/>
      <c r="BS150" s="409">
        <v>0.9</v>
      </c>
      <c r="BT150" s="410"/>
      <c r="BU150" s="409">
        <v>0.9</v>
      </c>
      <c r="BV150" s="410"/>
      <c r="BW150" s="409">
        <v>1</v>
      </c>
      <c r="BX150" s="410"/>
      <c r="BY150" s="409">
        <v>0.9</v>
      </c>
      <c r="BZ150" s="410"/>
      <c r="CA150" s="409">
        <v>1</v>
      </c>
      <c r="CB150" s="410"/>
      <c r="CC150" s="409">
        <v>0.8</v>
      </c>
      <c r="CD150" s="410"/>
      <c r="CE150" s="409">
        <v>0.7</v>
      </c>
      <c r="CF150" s="410"/>
      <c r="CG150" s="409">
        <v>1</v>
      </c>
      <c r="CH150" s="410"/>
      <c r="CI150" s="409">
        <v>0.7</v>
      </c>
      <c r="CJ150" s="410"/>
      <c r="CK150" s="409">
        <v>0.8</v>
      </c>
      <c r="CL150" s="410"/>
      <c r="CM150" s="409">
        <v>0.7</v>
      </c>
      <c r="CN150" s="410"/>
      <c r="CO150" s="409"/>
      <c r="CP150" s="410"/>
    </row>
    <row r="151" spans="1:94" x14ac:dyDescent="0.35">
      <c r="A151" s="413" t="s">
        <v>135</v>
      </c>
      <c r="B151" s="413"/>
      <c r="C151" s="413"/>
      <c r="D151" s="413"/>
      <c r="E151" s="413"/>
      <c r="F151" s="413"/>
      <c r="G151" s="413"/>
      <c r="H151" s="413"/>
      <c r="I151" s="413"/>
      <c r="K151" s="409">
        <v>1.1000000000000001</v>
      </c>
      <c r="L151" s="410"/>
      <c r="M151" s="409">
        <v>1.2</v>
      </c>
      <c r="N151" s="410"/>
      <c r="O151" s="409">
        <v>0.7</v>
      </c>
      <c r="P151" s="410"/>
      <c r="Q151" s="409">
        <v>0.7</v>
      </c>
      <c r="R151" s="410"/>
      <c r="S151" s="409">
        <v>1</v>
      </c>
      <c r="T151" s="410"/>
      <c r="U151" s="409">
        <v>1</v>
      </c>
      <c r="V151" s="410"/>
      <c r="W151" s="409">
        <v>1</v>
      </c>
      <c r="X151" s="410"/>
      <c r="Y151" s="409">
        <v>1</v>
      </c>
      <c r="Z151" s="410"/>
      <c r="AA151" s="409">
        <v>1</v>
      </c>
      <c r="AB151" s="410"/>
      <c r="AC151" s="409">
        <v>0.7</v>
      </c>
      <c r="AD151" s="410"/>
      <c r="AE151" s="409">
        <v>0.7</v>
      </c>
      <c r="AF151" s="410"/>
      <c r="AG151" s="409">
        <v>0.7</v>
      </c>
      <c r="AH151" s="410"/>
      <c r="AI151" s="409">
        <v>0.7</v>
      </c>
      <c r="AJ151" s="410"/>
      <c r="AK151" s="409">
        <v>0.7</v>
      </c>
      <c r="AL151" s="410"/>
      <c r="AM151" s="409">
        <v>0.7</v>
      </c>
      <c r="AN151" s="410"/>
      <c r="AO151" s="409">
        <v>0.7</v>
      </c>
      <c r="AP151" s="410"/>
      <c r="AQ151" s="409">
        <v>0.7</v>
      </c>
      <c r="AR151" s="410"/>
      <c r="AS151" s="409">
        <v>0.7</v>
      </c>
      <c r="AT151" s="410"/>
      <c r="AU151" s="409">
        <v>0.7</v>
      </c>
      <c r="AV151" s="410"/>
      <c r="AW151" s="409">
        <v>0.7</v>
      </c>
      <c r="AX151" s="410"/>
      <c r="AY151" s="409">
        <v>0.7</v>
      </c>
      <c r="AZ151" s="410"/>
      <c r="BA151" s="409">
        <v>0.7</v>
      </c>
      <c r="BB151" s="410"/>
      <c r="BC151" s="409">
        <v>0.7</v>
      </c>
      <c r="BD151" s="410"/>
      <c r="BE151" s="409">
        <v>0.8</v>
      </c>
      <c r="BF151" s="410"/>
      <c r="BG151" s="409">
        <v>0.7</v>
      </c>
      <c r="BH151" s="410"/>
      <c r="BI151" s="409">
        <v>0.7</v>
      </c>
      <c r="BJ151" s="410"/>
      <c r="BK151" s="421">
        <v>0.9</v>
      </c>
      <c r="BL151" s="421"/>
      <c r="BM151" s="409">
        <v>0.7</v>
      </c>
      <c r="BN151" s="410"/>
      <c r="BO151" s="409">
        <v>0.7</v>
      </c>
      <c r="BP151" s="410"/>
      <c r="BQ151" s="409">
        <v>0.7</v>
      </c>
      <c r="BR151" s="410"/>
      <c r="BS151" s="421">
        <v>0.9</v>
      </c>
      <c r="BT151" s="421"/>
      <c r="BU151" s="421">
        <v>0.9</v>
      </c>
      <c r="BV151" s="421"/>
      <c r="BW151" s="409">
        <v>1</v>
      </c>
      <c r="BX151" s="410"/>
      <c r="BY151" s="421">
        <v>0.9</v>
      </c>
      <c r="BZ151" s="421"/>
      <c r="CA151" s="421">
        <v>1</v>
      </c>
      <c r="CB151" s="421"/>
      <c r="CC151" s="409">
        <v>0.8</v>
      </c>
      <c r="CD151" s="410"/>
      <c r="CE151" s="409">
        <v>0.7</v>
      </c>
      <c r="CF151" s="410"/>
      <c r="CG151" s="421">
        <v>1</v>
      </c>
      <c r="CH151" s="421"/>
      <c r="CI151" s="409">
        <v>0.7</v>
      </c>
      <c r="CJ151" s="410"/>
      <c r="CK151" s="409">
        <v>0.8</v>
      </c>
      <c r="CL151" s="410"/>
      <c r="CM151" s="409">
        <v>0.7</v>
      </c>
      <c r="CN151" s="410"/>
      <c r="CO151" s="409"/>
      <c r="CP151" s="410"/>
    </row>
    <row r="152" spans="1:94" x14ac:dyDescent="0.35">
      <c r="A152" s="413" t="s">
        <v>137</v>
      </c>
      <c r="B152" s="413"/>
      <c r="C152" s="413"/>
      <c r="D152" s="413"/>
      <c r="E152" s="413"/>
      <c r="F152" s="413"/>
      <c r="G152" s="413"/>
      <c r="H152" s="413"/>
      <c r="I152" s="413"/>
      <c r="K152" s="409">
        <v>1.1000000000000001</v>
      </c>
      <c r="L152" s="410"/>
      <c r="M152" s="409">
        <v>1.2</v>
      </c>
      <c r="N152" s="410"/>
      <c r="O152" s="409">
        <v>0.7</v>
      </c>
      <c r="P152" s="410"/>
      <c r="Q152" s="409">
        <v>0.7</v>
      </c>
      <c r="R152" s="410"/>
      <c r="S152" s="409">
        <v>1</v>
      </c>
      <c r="T152" s="410"/>
      <c r="U152" s="409">
        <v>1</v>
      </c>
      <c r="V152" s="410"/>
      <c r="W152" s="409">
        <v>1</v>
      </c>
      <c r="X152" s="410"/>
      <c r="Y152" s="409">
        <v>1</v>
      </c>
      <c r="Z152" s="410"/>
      <c r="AA152" s="409">
        <v>1</v>
      </c>
      <c r="AB152" s="410"/>
      <c r="AC152" s="409">
        <v>0.7</v>
      </c>
      <c r="AD152" s="410"/>
      <c r="AE152" s="409">
        <v>0.7</v>
      </c>
      <c r="AF152" s="410"/>
      <c r="AG152" s="409">
        <v>0.7</v>
      </c>
      <c r="AH152" s="410"/>
      <c r="AI152" s="409">
        <v>0.7</v>
      </c>
      <c r="AJ152" s="410"/>
      <c r="AK152" s="409">
        <v>0.7</v>
      </c>
      <c r="AL152" s="410"/>
      <c r="AM152" s="409">
        <v>0.7</v>
      </c>
      <c r="AN152" s="410"/>
      <c r="AO152" s="409">
        <v>0.7</v>
      </c>
      <c r="AP152" s="410"/>
      <c r="AQ152" s="409">
        <v>0.7</v>
      </c>
      <c r="AR152" s="410"/>
      <c r="AS152" s="409">
        <v>0.7</v>
      </c>
      <c r="AT152" s="410"/>
      <c r="AU152" s="409">
        <v>0.7</v>
      </c>
      <c r="AV152" s="410"/>
      <c r="AW152" s="409">
        <v>0.7</v>
      </c>
      <c r="AX152" s="410"/>
      <c r="AY152" s="409">
        <v>0.7</v>
      </c>
      <c r="AZ152" s="410"/>
      <c r="BA152" s="409">
        <v>0.7</v>
      </c>
      <c r="BB152" s="410"/>
      <c r="BC152" s="409">
        <v>0.7</v>
      </c>
      <c r="BD152" s="410"/>
      <c r="BE152" s="409">
        <v>0.8</v>
      </c>
      <c r="BF152" s="410"/>
      <c r="BG152" s="409">
        <v>0.7</v>
      </c>
      <c r="BH152" s="410"/>
      <c r="BI152" s="409">
        <v>0.7</v>
      </c>
      <c r="BJ152" s="410"/>
      <c r="BK152" s="409">
        <v>0.9</v>
      </c>
      <c r="BL152" s="410"/>
      <c r="BM152" s="409">
        <v>0.7</v>
      </c>
      <c r="BN152" s="410"/>
      <c r="BO152" s="409">
        <v>0.7</v>
      </c>
      <c r="BP152" s="410"/>
      <c r="BQ152" s="409">
        <v>0.7</v>
      </c>
      <c r="BR152" s="410"/>
      <c r="BS152" s="409">
        <v>0.9</v>
      </c>
      <c r="BT152" s="410"/>
      <c r="BU152" s="409">
        <v>0.9</v>
      </c>
      <c r="BV152" s="410"/>
      <c r="BW152" s="409">
        <v>1</v>
      </c>
      <c r="BX152" s="410"/>
      <c r="BY152" s="409">
        <v>0.9</v>
      </c>
      <c r="BZ152" s="410"/>
      <c r="CA152" s="409">
        <v>1</v>
      </c>
      <c r="CB152" s="410"/>
      <c r="CC152" s="409">
        <v>0.8</v>
      </c>
      <c r="CD152" s="410"/>
      <c r="CE152" s="409">
        <v>0.7</v>
      </c>
      <c r="CF152" s="410"/>
      <c r="CG152" s="409">
        <v>1</v>
      </c>
      <c r="CH152" s="410"/>
      <c r="CI152" s="409">
        <v>0.7</v>
      </c>
      <c r="CJ152" s="410"/>
      <c r="CK152" s="409">
        <v>0.8</v>
      </c>
      <c r="CL152" s="410"/>
      <c r="CM152" s="409">
        <v>0.7</v>
      </c>
      <c r="CN152" s="410"/>
      <c r="CO152" s="409"/>
      <c r="CP152" s="410"/>
    </row>
    <row r="153" spans="1:94" x14ac:dyDescent="0.35">
      <c r="A153" s="413" t="s">
        <v>138</v>
      </c>
      <c r="B153" s="413"/>
      <c r="C153" s="413"/>
      <c r="D153" s="413"/>
      <c r="E153" s="413"/>
      <c r="F153" s="413"/>
      <c r="G153" s="413"/>
      <c r="H153" s="413"/>
      <c r="I153" s="413"/>
      <c r="K153" s="409">
        <v>1.1000000000000001</v>
      </c>
      <c r="L153" s="410"/>
      <c r="M153" s="409">
        <v>1.2</v>
      </c>
      <c r="N153" s="410"/>
      <c r="O153" s="409">
        <v>0.7</v>
      </c>
      <c r="P153" s="410"/>
      <c r="Q153" s="409">
        <v>0.7</v>
      </c>
      <c r="R153" s="410"/>
      <c r="S153" s="409">
        <v>1</v>
      </c>
      <c r="T153" s="410"/>
      <c r="U153" s="409">
        <v>1</v>
      </c>
      <c r="V153" s="410"/>
      <c r="W153" s="409">
        <v>1</v>
      </c>
      <c r="X153" s="410"/>
      <c r="Y153" s="409">
        <v>1</v>
      </c>
      <c r="Z153" s="410"/>
      <c r="AA153" s="409">
        <v>1</v>
      </c>
      <c r="AB153" s="410"/>
      <c r="AC153" s="409">
        <v>0.7</v>
      </c>
      <c r="AD153" s="410"/>
      <c r="AE153" s="409">
        <v>0.7</v>
      </c>
      <c r="AF153" s="410"/>
      <c r="AG153" s="409">
        <v>0.7</v>
      </c>
      <c r="AH153" s="410"/>
      <c r="AI153" s="409">
        <v>0.7</v>
      </c>
      <c r="AJ153" s="410"/>
      <c r="AK153" s="409">
        <v>0.7</v>
      </c>
      <c r="AL153" s="410"/>
      <c r="AM153" s="409">
        <v>0.7</v>
      </c>
      <c r="AN153" s="410"/>
      <c r="AO153" s="409">
        <v>0.7</v>
      </c>
      <c r="AP153" s="410"/>
      <c r="AQ153" s="409">
        <v>0.7</v>
      </c>
      <c r="AR153" s="410"/>
      <c r="AS153" s="409">
        <v>0.7</v>
      </c>
      <c r="AT153" s="410"/>
      <c r="AU153" s="409">
        <v>0.7</v>
      </c>
      <c r="AV153" s="410"/>
      <c r="AW153" s="409">
        <v>0.7</v>
      </c>
      <c r="AX153" s="410"/>
      <c r="AY153" s="409">
        <v>0.7</v>
      </c>
      <c r="AZ153" s="410"/>
      <c r="BA153" s="409">
        <v>0.7</v>
      </c>
      <c r="BB153" s="410"/>
      <c r="BC153" s="409">
        <v>0.7</v>
      </c>
      <c r="BD153" s="410"/>
      <c r="BE153" s="409">
        <v>0.8</v>
      </c>
      <c r="BF153" s="410"/>
      <c r="BG153" s="409">
        <v>0.7</v>
      </c>
      <c r="BH153" s="410"/>
      <c r="BI153" s="409">
        <v>0.7</v>
      </c>
      <c r="BJ153" s="410"/>
      <c r="BK153" s="421">
        <v>0.9</v>
      </c>
      <c r="BL153" s="421"/>
      <c r="BM153" s="409">
        <v>0.7</v>
      </c>
      <c r="BN153" s="410"/>
      <c r="BO153" s="409">
        <v>0.7</v>
      </c>
      <c r="BP153" s="410"/>
      <c r="BQ153" s="409">
        <v>0.7</v>
      </c>
      <c r="BR153" s="410"/>
      <c r="BS153" s="421">
        <v>0.9</v>
      </c>
      <c r="BT153" s="421"/>
      <c r="BU153" s="421">
        <v>0.9</v>
      </c>
      <c r="BV153" s="421"/>
      <c r="BW153" s="409">
        <v>1</v>
      </c>
      <c r="BX153" s="410"/>
      <c r="BY153" s="421">
        <v>0.9</v>
      </c>
      <c r="BZ153" s="421"/>
      <c r="CA153" s="421">
        <v>1</v>
      </c>
      <c r="CB153" s="421"/>
      <c r="CC153" s="409">
        <v>0.8</v>
      </c>
      <c r="CD153" s="410"/>
      <c r="CE153" s="409">
        <v>0.7</v>
      </c>
      <c r="CF153" s="410"/>
      <c r="CG153" s="421">
        <v>1</v>
      </c>
      <c r="CH153" s="421"/>
      <c r="CI153" s="409">
        <v>0.7</v>
      </c>
      <c r="CJ153" s="410"/>
      <c r="CK153" s="409">
        <v>0.8</v>
      </c>
      <c r="CL153" s="410"/>
      <c r="CM153" s="409">
        <v>0.7</v>
      </c>
      <c r="CN153" s="410"/>
      <c r="CO153" s="409"/>
      <c r="CP153" s="410"/>
    </row>
    <row r="154" spans="1:94" x14ac:dyDescent="0.35">
      <c r="A154" s="413" t="s">
        <v>139</v>
      </c>
      <c r="B154" s="413"/>
      <c r="C154" s="413"/>
      <c r="D154" s="413"/>
      <c r="E154" s="413"/>
      <c r="F154" s="413"/>
      <c r="G154" s="413"/>
      <c r="H154" s="413"/>
      <c r="I154" s="413"/>
      <c r="K154" s="409">
        <v>1.1000000000000001</v>
      </c>
      <c r="L154" s="410"/>
      <c r="M154" s="409">
        <v>1.2</v>
      </c>
      <c r="N154" s="410"/>
      <c r="O154" s="409">
        <v>0.7</v>
      </c>
      <c r="P154" s="410"/>
      <c r="Q154" s="409">
        <v>0.7</v>
      </c>
      <c r="R154" s="410"/>
      <c r="S154" s="409">
        <v>1</v>
      </c>
      <c r="T154" s="410"/>
      <c r="U154" s="409">
        <v>1</v>
      </c>
      <c r="V154" s="410"/>
      <c r="W154" s="409">
        <v>1</v>
      </c>
      <c r="X154" s="410"/>
      <c r="Y154" s="409">
        <v>1</v>
      </c>
      <c r="Z154" s="410"/>
      <c r="AA154" s="409">
        <v>1</v>
      </c>
      <c r="AB154" s="410"/>
      <c r="AC154" s="409">
        <v>0.7</v>
      </c>
      <c r="AD154" s="410"/>
      <c r="AE154" s="409">
        <v>0.7</v>
      </c>
      <c r="AF154" s="410"/>
      <c r="AG154" s="409">
        <v>0.7</v>
      </c>
      <c r="AH154" s="410"/>
      <c r="AI154" s="409">
        <v>0.7</v>
      </c>
      <c r="AJ154" s="410"/>
      <c r="AK154" s="409">
        <v>0.7</v>
      </c>
      <c r="AL154" s="410"/>
      <c r="AM154" s="409">
        <v>0.7</v>
      </c>
      <c r="AN154" s="410"/>
      <c r="AO154" s="409">
        <v>0.7</v>
      </c>
      <c r="AP154" s="410"/>
      <c r="AQ154" s="409">
        <v>0.7</v>
      </c>
      <c r="AR154" s="410"/>
      <c r="AS154" s="409">
        <v>0.7</v>
      </c>
      <c r="AT154" s="410"/>
      <c r="AU154" s="409">
        <v>0.7</v>
      </c>
      <c r="AV154" s="410"/>
      <c r="AW154" s="409">
        <v>0.7</v>
      </c>
      <c r="AX154" s="410"/>
      <c r="AY154" s="409">
        <v>0.7</v>
      </c>
      <c r="AZ154" s="410"/>
      <c r="BA154" s="409">
        <v>0.7</v>
      </c>
      <c r="BB154" s="410"/>
      <c r="BC154" s="409">
        <v>0.7</v>
      </c>
      <c r="BD154" s="410"/>
      <c r="BE154" s="409">
        <v>0.8</v>
      </c>
      <c r="BF154" s="410"/>
      <c r="BG154" s="409">
        <v>0.7</v>
      </c>
      <c r="BH154" s="410"/>
      <c r="BI154" s="409">
        <v>0.7</v>
      </c>
      <c r="BJ154" s="410"/>
      <c r="BK154" s="409">
        <v>0.9</v>
      </c>
      <c r="BL154" s="410"/>
      <c r="BM154" s="409">
        <v>0.7</v>
      </c>
      <c r="BN154" s="410"/>
      <c r="BO154" s="409">
        <v>0.7</v>
      </c>
      <c r="BP154" s="410"/>
      <c r="BQ154" s="409">
        <v>0.7</v>
      </c>
      <c r="BR154" s="410"/>
      <c r="BS154" s="409">
        <v>0.9</v>
      </c>
      <c r="BT154" s="410"/>
      <c r="BU154" s="409">
        <v>0.9</v>
      </c>
      <c r="BV154" s="410"/>
      <c r="BW154" s="409">
        <v>1</v>
      </c>
      <c r="BX154" s="410"/>
      <c r="BY154" s="409">
        <v>0.9</v>
      </c>
      <c r="BZ154" s="410"/>
      <c r="CA154" s="409">
        <v>1</v>
      </c>
      <c r="CB154" s="410"/>
      <c r="CC154" s="409">
        <v>0.8</v>
      </c>
      <c r="CD154" s="410"/>
      <c r="CE154" s="409">
        <v>0.7</v>
      </c>
      <c r="CF154" s="410"/>
      <c r="CG154" s="409">
        <v>1</v>
      </c>
      <c r="CH154" s="410"/>
      <c r="CI154" s="409">
        <v>0.7</v>
      </c>
      <c r="CJ154" s="410"/>
      <c r="CK154" s="409">
        <v>0.8</v>
      </c>
      <c r="CL154" s="410"/>
      <c r="CM154" s="409">
        <v>0.7</v>
      </c>
      <c r="CN154" s="410"/>
      <c r="CO154" s="409"/>
      <c r="CP154" s="410"/>
    </row>
    <row r="155" spans="1:94" x14ac:dyDescent="0.35">
      <c r="A155" s="413" t="s">
        <v>140</v>
      </c>
      <c r="B155" s="413"/>
      <c r="C155" s="413"/>
      <c r="D155" s="413"/>
      <c r="E155" s="413"/>
      <c r="F155" s="413"/>
      <c r="G155" s="413"/>
      <c r="H155" s="413"/>
      <c r="I155" s="413"/>
      <c r="K155" s="409">
        <v>1.1000000000000001</v>
      </c>
      <c r="L155" s="410"/>
      <c r="M155" s="409">
        <v>1.2</v>
      </c>
      <c r="N155" s="410"/>
      <c r="O155" s="409">
        <v>0.7</v>
      </c>
      <c r="P155" s="410"/>
      <c r="Q155" s="409">
        <v>0.7</v>
      </c>
      <c r="R155" s="410"/>
      <c r="S155" s="409">
        <v>1</v>
      </c>
      <c r="T155" s="410"/>
      <c r="U155" s="409">
        <v>1</v>
      </c>
      <c r="V155" s="410"/>
      <c r="W155" s="409">
        <v>1</v>
      </c>
      <c r="X155" s="410"/>
      <c r="Y155" s="409">
        <v>1</v>
      </c>
      <c r="Z155" s="410"/>
      <c r="AA155" s="409">
        <v>1</v>
      </c>
      <c r="AB155" s="410"/>
      <c r="AC155" s="409">
        <v>0.7</v>
      </c>
      <c r="AD155" s="410"/>
      <c r="AE155" s="409">
        <v>0.7</v>
      </c>
      <c r="AF155" s="410"/>
      <c r="AG155" s="409">
        <v>0.7</v>
      </c>
      <c r="AH155" s="410"/>
      <c r="AI155" s="409">
        <v>0.7</v>
      </c>
      <c r="AJ155" s="410"/>
      <c r="AK155" s="409">
        <v>0.7</v>
      </c>
      <c r="AL155" s="410"/>
      <c r="AM155" s="409">
        <v>0.7</v>
      </c>
      <c r="AN155" s="410"/>
      <c r="AO155" s="409">
        <v>0.7</v>
      </c>
      <c r="AP155" s="410"/>
      <c r="AQ155" s="409">
        <v>0.7</v>
      </c>
      <c r="AR155" s="410"/>
      <c r="AS155" s="409">
        <v>0.7</v>
      </c>
      <c r="AT155" s="410"/>
      <c r="AU155" s="409">
        <v>0.7</v>
      </c>
      <c r="AV155" s="410"/>
      <c r="AW155" s="409">
        <v>0.7</v>
      </c>
      <c r="AX155" s="410"/>
      <c r="AY155" s="409">
        <v>0.7</v>
      </c>
      <c r="AZ155" s="410"/>
      <c r="BA155" s="409">
        <v>0.7</v>
      </c>
      <c r="BB155" s="410"/>
      <c r="BC155" s="409">
        <v>0.7</v>
      </c>
      <c r="BD155" s="410"/>
      <c r="BE155" s="409">
        <v>0.8</v>
      </c>
      <c r="BF155" s="410"/>
      <c r="BG155" s="409">
        <v>0.7</v>
      </c>
      <c r="BH155" s="410"/>
      <c r="BI155" s="409">
        <v>0.7</v>
      </c>
      <c r="BJ155" s="410"/>
      <c r="BK155" s="409">
        <v>0.9</v>
      </c>
      <c r="BL155" s="410"/>
      <c r="BM155" s="409">
        <v>0.7</v>
      </c>
      <c r="BN155" s="410"/>
      <c r="BO155" s="409">
        <v>0.7</v>
      </c>
      <c r="BP155" s="410"/>
      <c r="BQ155" s="409">
        <v>0.7</v>
      </c>
      <c r="BR155" s="410"/>
      <c r="BS155" s="409">
        <v>0.9</v>
      </c>
      <c r="BT155" s="410"/>
      <c r="BU155" s="409">
        <v>0.9</v>
      </c>
      <c r="BV155" s="410"/>
      <c r="BW155" s="409">
        <v>1</v>
      </c>
      <c r="BX155" s="410"/>
      <c r="BY155" s="409">
        <v>0.9</v>
      </c>
      <c r="BZ155" s="410"/>
      <c r="CA155" s="409">
        <v>1</v>
      </c>
      <c r="CB155" s="410"/>
      <c r="CC155" s="409">
        <v>0.8</v>
      </c>
      <c r="CD155" s="410"/>
      <c r="CE155" s="409">
        <v>0.7</v>
      </c>
      <c r="CF155" s="410"/>
      <c r="CG155" s="409">
        <v>1</v>
      </c>
      <c r="CH155" s="410"/>
      <c r="CI155" s="409">
        <v>0.7</v>
      </c>
      <c r="CJ155" s="410"/>
      <c r="CK155" s="409">
        <v>0.8</v>
      </c>
      <c r="CL155" s="410"/>
      <c r="CM155" s="409">
        <v>0.7</v>
      </c>
      <c r="CN155" s="410"/>
      <c r="CO155" s="409"/>
      <c r="CP155" s="410"/>
    </row>
    <row r="156" spans="1:94" x14ac:dyDescent="0.35">
      <c r="A156" s="413" t="s">
        <v>141</v>
      </c>
      <c r="B156" s="413"/>
      <c r="C156" s="413"/>
      <c r="D156" s="413"/>
      <c r="E156" s="413"/>
      <c r="F156" s="413"/>
      <c r="G156" s="413"/>
      <c r="H156" s="413"/>
      <c r="I156" s="413"/>
      <c r="K156" s="409">
        <v>1.1000000000000001</v>
      </c>
      <c r="L156" s="410"/>
      <c r="M156" s="409">
        <v>1.2</v>
      </c>
      <c r="N156" s="410"/>
      <c r="O156" s="409">
        <v>0.7</v>
      </c>
      <c r="P156" s="410"/>
      <c r="Q156" s="409" t="s">
        <v>387</v>
      </c>
      <c r="R156" s="410"/>
      <c r="S156" s="409">
        <v>1</v>
      </c>
      <c r="T156" s="410"/>
      <c r="U156" s="409">
        <v>1</v>
      </c>
      <c r="V156" s="410"/>
      <c r="W156" s="409">
        <v>1</v>
      </c>
      <c r="X156" s="410"/>
      <c r="Y156" s="409">
        <v>1</v>
      </c>
      <c r="Z156" s="410"/>
      <c r="AA156" s="409">
        <v>1</v>
      </c>
      <c r="AB156" s="410"/>
      <c r="AC156" s="409">
        <v>0.7</v>
      </c>
      <c r="AD156" s="410"/>
      <c r="AE156" s="409">
        <v>0.7</v>
      </c>
      <c r="AF156" s="410"/>
      <c r="AG156" s="409">
        <v>0.7</v>
      </c>
      <c r="AH156" s="410"/>
      <c r="AI156" s="409">
        <v>0.7</v>
      </c>
      <c r="AJ156" s="410"/>
      <c r="AK156" s="409">
        <v>0.7</v>
      </c>
      <c r="AL156" s="410"/>
      <c r="AM156" s="409">
        <v>0.7</v>
      </c>
      <c r="AN156" s="410"/>
      <c r="AO156" s="409">
        <v>0.7</v>
      </c>
      <c r="AP156" s="410"/>
      <c r="AQ156" s="409">
        <v>0.7</v>
      </c>
      <c r="AR156" s="410"/>
      <c r="AS156" s="409">
        <v>0.7</v>
      </c>
      <c r="AT156" s="410"/>
      <c r="AU156" s="409">
        <v>0.7</v>
      </c>
      <c r="AV156" s="410"/>
      <c r="AW156" s="409">
        <v>0.7</v>
      </c>
      <c r="AX156" s="410"/>
      <c r="AY156" s="409">
        <v>0.7</v>
      </c>
      <c r="AZ156" s="410"/>
      <c r="BA156" s="409">
        <v>0.7</v>
      </c>
      <c r="BB156" s="410"/>
      <c r="BC156" s="409">
        <v>0.7</v>
      </c>
      <c r="BD156" s="410"/>
      <c r="BE156" s="409">
        <v>0.8</v>
      </c>
      <c r="BF156" s="410"/>
      <c r="BG156" s="409">
        <v>0.7</v>
      </c>
      <c r="BH156" s="410"/>
      <c r="BI156" s="409" t="s">
        <v>387</v>
      </c>
      <c r="BJ156" s="410"/>
      <c r="BK156" s="409">
        <v>1.1000000000000001</v>
      </c>
      <c r="BL156" s="410"/>
      <c r="BM156" s="409">
        <v>0.7</v>
      </c>
      <c r="BN156" s="410"/>
      <c r="BO156" s="409">
        <v>0.7</v>
      </c>
      <c r="BP156" s="410"/>
      <c r="BQ156" s="409">
        <v>0.7</v>
      </c>
      <c r="BR156" s="410"/>
      <c r="BS156" s="421">
        <v>0.9</v>
      </c>
      <c r="BT156" s="421"/>
      <c r="BU156" s="421">
        <v>0.9</v>
      </c>
      <c r="BV156" s="421"/>
      <c r="BW156" s="409">
        <v>1</v>
      </c>
      <c r="BX156" s="410"/>
      <c r="BY156" s="421">
        <v>0.9</v>
      </c>
      <c r="BZ156" s="421"/>
      <c r="CA156" s="421">
        <v>1</v>
      </c>
      <c r="CB156" s="421"/>
      <c r="CC156" s="409">
        <v>0.8</v>
      </c>
      <c r="CD156" s="410"/>
      <c r="CE156" s="409">
        <v>0.7</v>
      </c>
      <c r="CF156" s="410"/>
      <c r="CG156" s="421">
        <v>1</v>
      </c>
      <c r="CH156" s="421"/>
      <c r="CI156" s="409">
        <v>0.7</v>
      </c>
      <c r="CJ156" s="410"/>
      <c r="CK156" s="409">
        <v>0.8</v>
      </c>
      <c r="CL156" s="410"/>
      <c r="CM156" s="409">
        <v>0.7</v>
      </c>
      <c r="CN156" s="410"/>
      <c r="CO156" s="409"/>
      <c r="CP156" s="410"/>
    </row>
    <row r="157" spans="1:94" x14ac:dyDescent="0.35">
      <c r="A157" s="413" t="s">
        <v>142</v>
      </c>
      <c r="B157" s="413"/>
      <c r="C157" s="413"/>
      <c r="D157" s="413"/>
      <c r="E157" s="413"/>
      <c r="F157" s="413"/>
      <c r="G157" s="413"/>
      <c r="H157" s="413"/>
      <c r="I157" s="413"/>
      <c r="K157" s="409">
        <v>1.1000000000000001</v>
      </c>
      <c r="L157" s="410"/>
      <c r="M157" s="409">
        <v>1.2</v>
      </c>
      <c r="N157" s="410"/>
      <c r="O157" s="409">
        <v>0.7</v>
      </c>
      <c r="P157" s="410"/>
      <c r="Q157" s="409">
        <v>0.7</v>
      </c>
      <c r="R157" s="410"/>
      <c r="S157" s="409">
        <v>1</v>
      </c>
      <c r="T157" s="410"/>
      <c r="U157" s="409">
        <v>1</v>
      </c>
      <c r="V157" s="410"/>
      <c r="W157" s="409">
        <v>1</v>
      </c>
      <c r="X157" s="410"/>
      <c r="Y157" s="409">
        <v>1</v>
      </c>
      <c r="Z157" s="410"/>
      <c r="AA157" s="409">
        <v>1</v>
      </c>
      <c r="AB157" s="410"/>
      <c r="AC157" s="409">
        <v>0.7</v>
      </c>
      <c r="AD157" s="410"/>
      <c r="AE157" s="409">
        <v>0.7</v>
      </c>
      <c r="AF157" s="410"/>
      <c r="AG157" s="409">
        <v>0.7</v>
      </c>
      <c r="AH157" s="410"/>
      <c r="AI157" s="409">
        <v>0.7</v>
      </c>
      <c r="AJ157" s="410"/>
      <c r="AK157" s="409">
        <v>0.7</v>
      </c>
      <c r="AL157" s="410"/>
      <c r="AM157" s="409">
        <v>0.7</v>
      </c>
      <c r="AN157" s="410"/>
      <c r="AO157" s="409">
        <v>0.7</v>
      </c>
      <c r="AP157" s="410"/>
      <c r="AQ157" s="409">
        <v>0.7</v>
      </c>
      <c r="AR157" s="410"/>
      <c r="AS157" s="409">
        <v>0.7</v>
      </c>
      <c r="AT157" s="410"/>
      <c r="AU157" s="409">
        <v>0.7</v>
      </c>
      <c r="AV157" s="410"/>
      <c r="AW157" s="409">
        <v>0.7</v>
      </c>
      <c r="AX157" s="410"/>
      <c r="AY157" s="409">
        <v>0.7</v>
      </c>
      <c r="AZ157" s="410"/>
      <c r="BA157" s="409">
        <v>0.7</v>
      </c>
      <c r="BB157" s="410"/>
      <c r="BC157" s="409">
        <v>0.7</v>
      </c>
      <c r="BD157" s="410"/>
      <c r="BE157" s="409">
        <v>0.8</v>
      </c>
      <c r="BF157" s="410"/>
      <c r="BG157" s="409">
        <v>0.7</v>
      </c>
      <c r="BH157" s="410"/>
      <c r="BI157" s="409">
        <v>0.7</v>
      </c>
      <c r="BJ157" s="410"/>
      <c r="BK157" s="421">
        <v>0.9</v>
      </c>
      <c r="BL157" s="421"/>
      <c r="BM157" s="409">
        <v>0.7</v>
      </c>
      <c r="BN157" s="410"/>
      <c r="BO157" s="409">
        <v>0.7</v>
      </c>
      <c r="BP157" s="410"/>
      <c r="BQ157" s="409">
        <v>0.7</v>
      </c>
      <c r="BR157" s="410"/>
      <c r="BS157" s="409">
        <v>0.9</v>
      </c>
      <c r="BT157" s="410"/>
      <c r="BU157" s="409">
        <v>0.9</v>
      </c>
      <c r="BV157" s="410"/>
      <c r="BW157" s="409">
        <v>1</v>
      </c>
      <c r="BX157" s="410"/>
      <c r="BY157" s="409">
        <v>0.9</v>
      </c>
      <c r="BZ157" s="410"/>
      <c r="CA157" s="409">
        <v>1</v>
      </c>
      <c r="CB157" s="410"/>
      <c r="CC157" s="409">
        <v>0.8</v>
      </c>
      <c r="CD157" s="410"/>
      <c r="CE157" s="409">
        <v>0.7</v>
      </c>
      <c r="CF157" s="410"/>
      <c r="CG157" s="409">
        <v>1</v>
      </c>
      <c r="CH157" s="410"/>
      <c r="CI157" s="409">
        <v>0.7</v>
      </c>
      <c r="CJ157" s="410"/>
      <c r="CK157" s="409">
        <v>0.8</v>
      </c>
      <c r="CL157" s="410"/>
      <c r="CM157" s="409">
        <v>0.7</v>
      </c>
      <c r="CN157" s="410"/>
      <c r="CO157" s="409"/>
      <c r="CP157" s="410"/>
    </row>
    <row r="158" spans="1:94" x14ac:dyDescent="0.35">
      <c r="A158" s="413" t="s">
        <v>143</v>
      </c>
      <c r="B158" s="413"/>
      <c r="C158" s="413"/>
      <c r="D158" s="413"/>
      <c r="E158" s="413"/>
      <c r="F158" s="413"/>
      <c r="G158" s="413"/>
      <c r="H158" s="413"/>
      <c r="I158" s="413"/>
      <c r="K158" s="409">
        <v>1.1000000000000001</v>
      </c>
      <c r="L158" s="410"/>
      <c r="M158" s="409">
        <v>1.2</v>
      </c>
      <c r="N158" s="410"/>
      <c r="O158" s="409">
        <v>0.7</v>
      </c>
      <c r="P158" s="410"/>
      <c r="Q158" s="409">
        <v>0.7</v>
      </c>
      <c r="R158" s="410"/>
      <c r="S158" s="409">
        <v>1</v>
      </c>
      <c r="T158" s="410"/>
      <c r="U158" s="409">
        <v>1</v>
      </c>
      <c r="V158" s="410"/>
      <c r="W158" s="409">
        <v>1</v>
      </c>
      <c r="X158" s="410"/>
      <c r="Y158" s="409">
        <v>1</v>
      </c>
      <c r="Z158" s="410"/>
      <c r="AA158" s="409">
        <v>1</v>
      </c>
      <c r="AB158" s="410"/>
      <c r="AC158" s="409">
        <v>0.7</v>
      </c>
      <c r="AD158" s="410"/>
      <c r="AE158" s="409">
        <v>0.7</v>
      </c>
      <c r="AF158" s="410"/>
      <c r="AG158" s="409">
        <v>0.7</v>
      </c>
      <c r="AH158" s="410"/>
      <c r="AI158" s="409">
        <v>0.7</v>
      </c>
      <c r="AJ158" s="410"/>
      <c r="AK158" s="409">
        <v>0.7</v>
      </c>
      <c r="AL158" s="410"/>
      <c r="AM158" s="409">
        <v>0.7</v>
      </c>
      <c r="AN158" s="410"/>
      <c r="AO158" s="409">
        <v>0.7</v>
      </c>
      <c r="AP158" s="410"/>
      <c r="AQ158" s="409">
        <v>0.7</v>
      </c>
      <c r="AR158" s="410"/>
      <c r="AS158" s="409">
        <v>0.7</v>
      </c>
      <c r="AT158" s="410"/>
      <c r="AU158" s="409">
        <v>0.7</v>
      </c>
      <c r="AV158" s="410"/>
      <c r="AW158" s="409">
        <v>0.7</v>
      </c>
      <c r="AX158" s="410"/>
      <c r="AY158" s="409">
        <v>0.7</v>
      </c>
      <c r="AZ158" s="410"/>
      <c r="BA158" s="409">
        <v>0.7</v>
      </c>
      <c r="BB158" s="410"/>
      <c r="BC158" s="409">
        <v>0.7</v>
      </c>
      <c r="BD158" s="410"/>
      <c r="BE158" s="409">
        <v>0.8</v>
      </c>
      <c r="BF158" s="410"/>
      <c r="BG158" s="409">
        <v>0.7</v>
      </c>
      <c r="BH158" s="410"/>
      <c r="BI158" s="409">
        <v>0.7</v>
      </c>
      <c r="BJ158" s="410"/>
      <c r="BK158" s="409">
        <v>0.9</v>
      </c>
      <c r="BL158" s="410"/>
      <c r="BM158" s="409">
        <v>0.7</v>
      </c>
      <c r="BN158" s="410"/>
      <c r="BO158" s="409">
        <v>0.7</v>
      </c>
      <c r="BP158" s="410"/>
      <c r="BQ158" s="409">
        <v>0.7</v>
      </c>
      <c r="BR158" s="410"/>
      <c r="BS158" s="421">
        <v>0.9</v>
      </c>
      <c r="BT158" s="421"/>
      <c r="BU158" s="421">
        <v>0.9</v>
      </c>
      <c r="BV158" s="421"/>
      <c r="BW158" s="409">
        <v>1</v>
      </c>
      <c r="BX158" s="410"/>
      <c r="BY158" s="421">
        <v>0.9</v>
      </c>
      <c r="BZ158" s="421"/>
      <c r="CA158" s="421">
        <v>1</v>
      </c>
      <c r="CB158" s="421"/>
      <c r="CC158" s="409">
        <v>0.8</v>
      </c>
      <c r="CD158" s="410"/>
      <c r="CE158" s="409">
        <v>0.7</v>
      </c>
      <c r="CF158" s="410"/>
      <c r="CG158" s="421">
        <v>1</v>
      </c>
      <c r="CH158" s="421"/>
      <c r="CI158" s="409">
        <v>0.7</v>
      </c>
      <c r="CJ158" s="410"/>
      <c r="CK158" s="409">
        <v>0.8</v>
      </c>
      <c r="CL158" s="410"/>
      <c r="CM158" s="409">
        <v>0.7</v>
      </c>
      <c r="CN158" s="410"/>
      <c r="CO158" s="409"/>
      <c r="CP158" s="410"/>
    </row>
    <row r="159" spans="1:94" x14ac:dyDescent="0.35">
      <c r="A159" s="413" t="s">
        <v>144</v>
      </c>
      <c r="B159" s="413"/>
      <c r="C159" s="413"/>
      <c r="D159" s="413"/>
      <c r="E159" s="413"/>
      <c r="F159" s="413"/>
      <c r="G159" s="413"/>
      <c r="H159" s="413"/>
      <c r="I159" s="413"/>
      <c r="K159" s="409">
        <v>1.1000000000000001</v>
      </c>
      <c r="L159" s="410"/>
      <c r="M159" s="409">
        <v>1.2</v>
      </c>
      <c r="N159" s="410"/>
      <c r="O159" s="409">
        <v>0.7</v>
      </c>
      <c r="P159" s="410"/>
      <c r="Q159" s="409">
        <v>0.7</v>
      </c>
      <c r="R159" s="410"/>
      <c r="S159" s="409">
        <v>1</v>
      </c>
      <c r="T159" s="410"/>
      <c r="U159" s="409">
        <v>1</v>
      </c>
      <c r="V159" s="410"/>
      <c r="W159" s="409">
        <v>1</v>
      </c>
      <c r="X159" s="410"/>
      <c r="Y159" s="409">
        <v>1</v>
      </c>
      <c r="Z159" s="410"/>
      <c r="AA159" s="409">
        <v>1</v>
      </c>
      <c r="AB159" s="410"/>
      <c r="AC159" s="409">
        <v>0.7</v>
      </c>
      <c r="AD159" s="410"/>
      <c r="AE159" s="409">
        <v>0.7</v>
      </c>
      <c r="AF159" s="410"/>
      <c r="AG159" s="409">
        <v>0.7</v>
      </c>
      <c r="AH159" s="410"/>
      <c r="AI159" s="409">
        <v>0.7</v>
      </c>
      <c r="AJ159" s="410"/>
      <c r="AK159" s="409">
        <v>0.7</v>
      </c>
      <c r="AL159" s="410"/>
      <c r="AM159" s="409">
        <v>0.7</v>
      </c>
      <c r="AN159" s="410"/>
      <c r="AO159" s="409">
        <v>0.7</v>
      </c>
      <c r="AP159" s="410"/>
      <c r="AQ159" s="409">
        <v>0.7</v>
      </c>
      <c r="AR159" s="410"/>
      <c r="AS159" s="409">
        <v>0.7</v>
      </c>
      <c r="AT159" s="410"/>
      <c r="AU159" s="409">
        <v>0.7</v>
      </c>
      <c r="AV159" s="410"/>
      <c r="AW159" s="409">
        <v>0.7</v>
      </c>
      <c r="AX159" s="410"/>
      <c r="AY159" s="409">
        <v>0.7</v>
      </c>
      <c r="AZ159" s="410"/>
      <c r="BA159" s="409">
        <v>0.7</v>
      </c>
      <c r="BB159" s="410"/>
      <c r="BC159" s="409">
        <v>0.7</v>
      </c>
      <c r="BD159" s="410"/>
      <c r="BE159" s="409">
        <v>0.8</v>
      </c>
      <c r="BF159" s="410"/>
      <c r="BG159" s="409">
        <v>0.7</v>
      </c>
      <c r="BH159" s="410"/>
      <c r="BI159" s="409">
        <v>0.7</v>
      </c>
      <c r="BJ159" s="410"/>
      <c r="BK159" s="421">
        <v>0.9</v>
      </c>
      <c r="BL159" s="421"/>
      <c r="BM159" s="409">
        <v>0.7</v>
      </c>
      <c r="BN159" s="410"/>
      <c r="BO159" s="409">
        <v>0.7</v>
      </c>
      <c r="BP159" s="410"/>
      <c r="BQ159" s="409">
        <v>0.7</v>
      </c>
      <c r="BR159" s="410"/>
      <c r="BS159" s="409">
        <v>0.9</v>
      </c>
      <c r="BT159" s="410"/>
      <c r="BU159" s="409">
        <v>0.9</v>
      </c>
      <c r="BV159" s="410"/>
      <c r="BW159" s="409">
        <v>1</v>
      </c>
      <c r="BX159" s="410"/>
      <c r="BY159" s="409">
        <v>0.9</v>
      </c>
      <c r="BZ159" s="410"/>
      <c r="CA159" s="409">
        <v>1</v>
      </c>
      <c r="CB159" s="410"/>
      <c r="CC159" s="409">
        <v>0.8</v>
      </c>
      <c r="CD159" s="410"/>
      <c r="CE159" s="409">
        <v>0.7</v>
      </c>
      <c r="CF159" s="410"/>
      <c r="CG159" s="409">
        <v>1</v>
      </c>
      <c r="CH159" s="410"/>
      <c r="CI159" s="409">
        <v>0.7</v>
      </c>
      <c r="CJ159" s="410"/>
      <c r="CK159" s="409">
        <v>0.8</v>
      </c>
      <c r="CL159" s="410"/>
      <c r="CM159" s="409">
        <v>0.7</v>
      </c>
      <c r="CN159" s="410"/>
      <c r="CO159" s="409"/>
      <c r="CP159" s="410"/>
    </row>
    <row r="160" spans="1:94" x14ac:dyDescent="0.35">
      <c r="A160" s="413" t="s">
        <v>145</v>
      </c>
      <c r="B160" s="413"/>
      <c r="C160" s="413"/>
      <c r="D160" s="413"/>
      <c r="E160" s="413"/>
      <c r="F160" s="413"/>
      <c r="G160" s="413"/>
      <c r="H160" s="413"/>
      <c r="I160" s="413"/>
      <c r="K160" s="409">
        <v>1.1000000000000001</v>
      </c>
      <c r="L160" s="410"/>
      <c r="M160" s="409">
        <v>1.2</v>
      </c>
      <c r="N160" s="410"/>
      <c r="O160" s="409">
        <v>0.7</v>
      </c>
      <c r="P160" s="410"/>
      <c r="Q160" s="409">
        <v>0.7</v>
      </c>
      <c r="R160" s="410"/>
      <c r="S160" s="409">
        <v>1</v>
      </c>
      <c r="T160" s="410"/>
      <c r="U160" s="409">
        <v>1</v>
      </c>
      <c r="V160" s="410"/>
      <c r="W160" s="409">
        <v>1</v>
      </c>
      <c r="X160" s="410"/>
      <c r="Y160" s="409">
        <v>1</v>
      </c>
      <c r="Z160" s="410"/>
      <c r="AA160" s="409">
        <v>1</v>
      </c>
      <c r="AB160" s="410"/>
      <c r="AC160" s="409">
        <v>0.7</v>
      </c>
      <c r="AD160" s="410"/>
      <c r="AE160" s="409">
        <v>0.7</v>
      </c>
      <c r="AF160" s="410"/>
      <c r="AG160" s="409">
        <v>0.7</v>
      </c>
      <c r="AH160" s="410"/>
      <c r="AI160" s="409">
        <v>0.7</v>
      </c>
      <c r="AJ160" s="410"/>
      <c r="AK160" s="409">
        <v>0.7</v>
      </c>
      <c r="AL160" s="410"/>
      <c r="AM160" s="409">
        <v>0.7</v>
      </c>
      <c r="AN160" s="410"/>
      <c r="AO160" s="409">
        <v>0.7</v>
      </c>
      <c r="AP160" s="410"/>
      <c r="AQ160" s="409">
        <v>0.7</v>
      </c>
      <c r="AR160" s="410"/>
      <c r="AS160" s="409">
        <v>0.7</v>
      </c>
      <c r="AT160" s="410"/>
      <c r="AU160" s="409">
        <v>0.7</v>
      </c>
      <c r="AV160" s="410"/>
      <c r="AW160" s="409">
        <v>0.7</v>
      </c>
      <c r="AX160" s="410"/>
      <c r="AY160" s="409">
        <v>0.7</v>
      </c>
      <c r="AZ160" s="410"/>
      <c r="BA160" s="409">
        <v>0.7</v>
      </c>
      <c r="BB160" s="410"/>
      <c r="BC160" s="409">
        <v>0.7</v>
      </c>
      <c r="BD160" s="410"/>
      <c r="BE160" s="409">
        <v>0.8</v>
      </c>
      <c r="BF160" s="410"/>
      <c r="BG160" s="409">
        <v>0.7</v>
      </c>
      <c r="BH160" s="410"/>
      <c r="BI160" s="409">
        <v>0.7</v>
      </c>
      <c r="BJ160" s="410"/>
      <c r="BK160" s="409">
        <v>0.9</v>
      </c>
      <c r="BL160" s="410"/>
      <c r="BM160" s="409">
        <v>0.7</v>
      </c>
      <c r="BN160" s="410"/>
      <c r="BO160" s="409">
        <v>0.7</v>
      </c>
      <c r="BP160" s="410"/>
      <c r="BQ160" s="409">
        <v>0.7</v>
      </c>
      <c r="BR160" s="410"/>
      <c r="BS160" s="409">
        <v>0.9</v>
      </c>
      <c r="BT160" s="410"/>
      <c r="BU160" s="409">
        <v>0.9</v>
      </c>
      <c r="BV160" s="410"/>
      <c r="BW160" s="409">
        <v>1</v>
      </c>
      <c r="BX160" s="410"/>
      <c r="BY160" s="409">
        <v>0.9</v>
      </c>
      <c r="BZ160" s="410"/>
      <c r="CA160" s="409">
        <v>1</v>
      </c>
      <c r="CB160" s="410"/>
      <c r="CC160" s="409">
        <v>0.8</v>
      </c>
      <c r="CD160" s="410"/>
      <c r="CE160" s="409">
        <v>0.7</v>
      </c>
      <c r="CF160" s="410"/>
      <c r="CG160" s="409">
        <v>1</v>
      </c>
      <c r="CH160" s="410"/>
      <c r="CI160" s="409">
        <v>0.7</v>
      </c>
      <c r="CJ160" s="410"/>
      <c r="CK160" s="409">
        <v>0.8</v>
      </c>
      <c r="CL160" s="410"/>
      <c r="CM160" s="409">
        <v>0.7</v>
      </c>
      <c r="CN160" s="410"/>
      <c r="CO160" s="409"/>
      <c r="CP160" s="410"/>
    </row>
    <row r="161" spans="1:94" ht="8.5" customHeight="1" x14ac:dyDescent="0.35"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</row>
    <row r="162" spans="1:94" x14ac:dyDescent="0.35">
      <c r="A162" s="543" t="s">
        <v>146</v>
      </c>
      <c r="B162" s="543"/>
      <c r="C162" s="543"/>
      <c r="D162" s="543"/>
      <c r="E162" s="543"/>
      <c r="F162" s="543"/>
      <c r="G162" s="543"/>
      <c r="H162" s="543"/>
      <c r="I162" s="543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  <c r="W162" s="147"/>
      <c r="X162" s="147"/>
      <c r="Y162" s="147"/>
      <c r="Z162" s="147"/>
      <c r="AA162" s="148"/>
      <c r="AB162" s="148"/>
      <c r="AC162" s="147"/>
      <c r="AD162" s="147"/>
      <c r="AE162" s="148"/>
      <c r="AF162" s="148"/>
      <c r="AG162" s="148"/>
      <c r="AH162" s="148"/>
      <c r="AI162" s="148"/>
      <c r="AJ162" s="148"/>
      <c r="AK162" s="148"/>
      <c r="AL162" s="148"/>
      <c r="AM162" s="148"/>
      <c r="AN162" s="148"/>
      <c r="AO162" s="148"/>
      <c r="AP162" s="148"/>
      <c r="AQ162" s="148"/>
      <c r="AR162" s="148"/>
      <c r="AS162" s="148"/>
      <c r="AT162" s="148"/>
      <c r="AU162" s="148"/>
      <c r="AV162" s="148"/>
      <c r="AW162" s="147"/>
      <c r="AX162" s="147"/>
      <c r="AY162" s="147"/>
      <c r="AZ162" s="147"/>
      <c r="BA162" s="147"/>
      <c r="BB162" s="147"/>
      <c r="BC162" s="148"/>
      <c r="BD162" s="148"/>
      <c r="BE162" s="148"/>
      <c r="BF162" s="148"/>
      <c r="BG162" s="148"/>
      <c r="BH162" s="148"/>
      <c r="BI162" s="147"/>
      <c r="BJ162" s="147"/>
      <c r="BK162" s="148"/>
      <c r="BL162" s="148"/>
      <c r="BM162" s="148"/>
      <c r="BN162" s="148"/>
      <c r="BO162" s="148"/>
      <c r="BP162" s="148"/>
      <c r="BQ162" s="149"/>
      <c r="BR162" s="149"/>
      <c r="BS162" s="149"/>
      <c r="BT162" s="149"/>
      <c r="BU162" s="149"/>
      <c r="BV162" s="149"/>
      <c r="BW162" s="149"/>
      <c r="BX162" s="149"/>
      <c r="BY162" s="149"/>
      <c r="BZ162" s="149"/>
      <c r="CA162" s="149"/>
      <c r="CB162" s="149"/>
      <c r="CC162" s="150"/>
      <c r="CD162" s="150"/>
      <c r="CE162" s="150"/>
      <c r="CF162" s="150"/>
      <c r="CG162" s="150"/>
      <c r="CH162" s="150"/>
      <c r="CI162" s="150"/>
      <c r="CJ162" s="150"/>
      <c r="CK162" s="150"/>
      <c r="CL162" s="150"/>
      <c r="CM162" s="150"/>
      <c r="CN162" s="150"/>
      <c r="CO162" s="150"/>
      <c r="CP162" s="150"/>
    </row>
    <row r="163" spans="1:94" x14ac:dyDescent="0.35">
      <c r="A163" s="413" t="s">
        <v>149</v>
      </c>
      <c r="B163" s="413"/>
      <c r="C163" s="413"/>
      <c r="D163" s="413"/>
      <c r="E163" s="413"/>
      <c r="F163" s="413"/>
      <c r="G163" s="413"/>
      <c r="H163" s="413"/>
      <c r="I163" s="413"/>
      <c r="K163" s="409">
        <v>1</v>
      </c>
      <c r="L163" s="410"/>
      <c r="M163" s="409">
        <v>1</v>
      </c>
      <c r="N163" s="410"/>
      <c r="O163" s="409">
        <v>1</v>
      </c>
      <c r="P163" s="410"/>
      <c r="Q163" s="409">
        <v>0.7</v>
      </c>
      <c r="R163" s="410"/>
      <c r="S163" s="409">
        <v>1</v>
      </c>
      <c r="T163" s="410"/>
      <c r="U163" s="409">
        <v>0.7</v>
      </c>
      <c r="V163" s="410"/>
      <c r="W163" s="409">
        <v>0.9</v>
      </c>
      <c r="X163" s="410"/>
      <c r="Y163" s="409">
        <v>0.8</v>
      </c>
      <c r="Z163" s="410"/>
      <c r="AA163" s="409">
        <v>0.7</v>
      </c>
      <c r="AB163" s="410"/>
      <c r="AC163" s="409">
        <v>0.7</v>
      </c>
      <c r="AD163" s="410"/>
      <c r="AE163" s="409">
        <v>0.7</v>
      </c>
      <c r="AF163" s="410"/>
      <c r="AG163" s="409">
        <v>0.7</v>
      </c>
      <c r="AH163" s="410"/>
      <c r="AI163" s="409">
        <v>0.7</v>
      </c>
      <c r="AJ163" s="410"/>
      <c r="AK163" s="409">
        <v>0.7</v>
      </c>
      <c r="AL163" s="410"/>
      <c r="AM163" s="409">
        <v>0.7</v>
      </c>
      <c r="AN163" s="410"/>
      <c r="AO163" s="409">
        <v>0.7</v>
      </c>
      <c r="AP163" s="410"/>
      <c r="AQ163" s="409">
        <v>0.7</v>
      </c>
      <c r="AR163" s="410"/>
      <c r="AS163" s="409">
        <v>0.7</v>
      </c>
      <c r="AT163" s="410"/>
      <c r="AU163" s="409">
        <v>0.7</v>
      </c>
      <c r="AV163" s="410"/>
      <c r="AW163" s="409">
        <v>0.8</v>
      </c>
      <c r="AX163" s="410"/>
      <c r="AY163" s="409">
        <v>0.7</v>
      </c>
      <c r="AZ163" s="410"/>
      <c r="BA163" s="409">
        <v>1.1000000000000001</v>
      </c>
      <c r="BB163" s="410"/>
      <c r="BC163" s="409">
        <v>1</v>
      </c>
      <c r="BD163" s="410"/>
      <c r="BE163" s="409">
        <v>1.1000000000000001</v>
      </c>
      <c r="BF163" s="410"/>
      <c r="BG163" s="409">
        <v>1.1000000000000001</v>
      </c>
      <c r="BH163" s="410"/>
      <c r="BI163" s="409">
        <v>0.7</v>
      </c>
      <c r="BJ163" s="410"/>
      <c r="BK163" s="409">
        <v>0.7</v>
      </c>
      <c r="BL163" s="410"/>
      <c r="BM163" s="421">
        <v>0.9</v>
      </c>
      <c r="BN163" s="421"/>
      <c r="BO163" s="409">
        <v>0.8</v>
      </c>
      <c r="BP163" s="410"/>
      <c r="BQ163" s="409">
        <v>0.7</v>
      </c>
      <c r="BR163" s="410"/>
      <c r="BS163" s="421">
        <v>0.9</v>
      </c>
      <c r="BT163" s="421"/>
      <c r="BU163" s="409">
        <v>1</v>
      </c>
      <c r="BV163" s="410"/>
      <c r="BW163" s="421">
        <v>1</v>
      </c>
      <c r="BX163" s="421"/>
      <c r="BY163" s="421">
        <v>1</v>
      </c>
      <c r="BZ163" s="421"/>
      <c r="CA163" s="409">
        <v>0.9</v>
      </c>
      <c r="CB163" s="410"/>
      <c r="CC163" s="409">
        <v>0.8</v>
      </c>
      <c r="CD163" s="410"/>
      <c r="CE163" s="421">
        <v>1.1000000000000001</v>
      </c>
      <c r="CF163" s="421"/>
      <c r="CG163" s="409">
        <v>0.7</v>
      </c>
      <c r="CH163" s="410"/>
      <c r="CI163" s="409">
        <v>0.7</v>
      </c>
      <c r="CJ163" s="410"/>
      <c r="CK163" s="409">
        <v>0.8</v>
      </c>
      <c r="CL163" s="410"/>
      <c r="CM163" s="409">
        <v>1.3</v>
      </c>
      <c r="CN163" s="410"/>
      <c r="CO163" s="409"/>
      <c r="CP163" s="410"/>
    </row>
    <row r="164" spans="1:94" x14ac:dyDescent="0.35">
      <c r="A164" s="413" t="s">
        <v>148</v>
      </c>
      <c r="B164" s="413"/>
      <c r="C164" s="413"/>
      <c r="D164" s="413"/>
      <c r="E164" s="413"/>
      <c r="F164" s="413"/>
      <c r="G164" s="413"/>
      <c r="H164" s="413"/>
      <c r="I164" s="413"/>
      <c r="K164" s="409">
        <v>1</v>
      </c>
      <c r="L164" s="410"/>
      <c r="M164" s="409">
        <v>1</v>
      </c>
      <c r="N164" s="410"/>
      <c r="O164" s="409">
        <v>1</v>
      </c>
      <c r="P164" s="410"/>
      <c r="Q164" s="409">
        <v>0.7</v>
      </c>
      <c r="R164" s="410"/>
      <c r="S164" s="409">
        <v>1</v>
      </c>
      <c r="T164" s="410"/>
      <c r="U164" s="409">
        <v>0.7</v>
      </c>
      <c r="V164" s="410"/>
      <c r="W164" s="409">
        <v>0.9</v>
      </c>
      <c r="X164" s="410"/>
      <c r="Y164" s="409">
        <v>0.8</v>
      </c>
      <c r="Z164" s="410"/>
      <c r="AA164" s="409">
        <v>0.7</v>
      </c>
      <c r="AB164" s="410"/>
      <c r="AC164" s="409">
        <v>0.7</v>
      </c>
      <c r="AD164" s="410"/>
      <c r="AE164" s="409">
        <v>0.7</v>
      </c>
      <c r="AF164" s="410"/>
      <c r="AG164" s="409">
        <v>0.7</v>
      </c>
      <c r="AH164" s="410"/>
      <c r="AI164" s="409">
        <v>0.7</v>
      </c>
      <c r="AJ164" s="410"/>
      <c r="AK164" s="409">
        <v>0.7</v>
      </c>
      <c r="AL164" s="410"/>
      <c r="AM164" s="409">
        <v>0.7</v>
      </c>
      <c r="AN164" s="410"/>
      <c r="AO164" s="409">
        <v>0.7</v>
      </c>
      <c r="AP164" s="410"/>
      <c r="AQ164" s="409">
        <v>0.7</v>
      </c>
      <c r="AR164" s="410"/>
      <c r="AS164" s="409">
        <v>0.7</v>
      </c>
      <c r="AT164" s="410"/>
      <c r="AU164" s="409">
        <v>0.7</v>
      </c>
      <c r="AV164" s="410"/>
      <c r="AW164" s="409">
        <v>0.8</v>
      </c>
      <c r="AX164" s="410"/>
      <c r="AY164" s="409">
        <v>0.7</v>
      </c>
      <c r="AZ164" s="410"/>
      <c r="BA164" s="409">
        <v>1.1000000000000001</v>
      </c>
      <c r="BB164" s="410"/>
      <c r="BC164" s="409">
        <v>1</v>
      </c>
      <c r="BD164" s="410"/>
      <c r="BE164" s="409">
        <v>1.1000000000000001</v>
      </c>
      <c r="BF164" s="410"/>
      <c r="BG164" s="409">
        <v>1.1000000000000001</v>
      </c>
      <c r="BH164" s="410"/>
      <c r="BI164" s="409">
        <v>0.7</v>
      </c>
      <c r="BJ164" s="410"/>
      <c r="BK164" s="409">
        <v>0.7</v>
      </c>
      <c r="BL164" s="410"/>
      <c r="BM164" s="409">
        <v>0.9</v>
      </c>
      <c r="BN164" s="410"/>
      <c r="BO164" s="409">
        <v>0.8</v>
      </c>
      <c r="BP164" s="410"/>
      <c r="BQ164" s="409">
        <v>0.7</v>
      </c>
      <c r="BR164" s="410"/>
      <c r="BS164" s="409">
        <v>0.9</v>
      </c>
      <c r="BT164" s="410"/>
      <c r="BU164" s="409">
        <v>1</v>
      </c>
      <c r="BV164" s="410"/>
      <c r="BW164" s="409">
        <v>1</v>
      </c>
      <c r="BX164" s="410"/>
      <c r="BY164" s="409">
        <v>1</v>
      </c>
      <c r="BZ164" s="410"/>
      <c r="CA164" s="421">
        <v>0.9</v>
      </c>
      <c r="CB164" s="421"/>
      <c r="CC164" s="409">
        <v>0.8</v>
      </c>
      <c r="CD164" s="410"/>
      <c r="CE164" s="409">
        <v>1.1000000000000001</v>
      </c>
      <c r="CF164" s="410"/>
      <c r="CG164" s="409">
        <v>0.7</v>
      </c>
      <c r="CH164" s="410"/>
      <c r="CI164" s="409">
        <v>0.7</v>
      </c>
      <c r="CJ164" s="410"/>
      <c r="CK164" s="409">
        <v>0.8</v>
      </c>
      <c r="CL164" s="410"/>
      <c r="CM164" s="409">
        <v>1.3</v>
      </c>
      <c r="CN164" s="410"/>
      <c r="CO164" s="409"/>
      <c r="CP164" s="410"/>
    </row>
    <row r="165" spans="1:94" x14ac:dyDescent="0.35">
      <c r="A165" s="429" t="s">
        <v>150</v>
      </c>
      <c r="B165" s="430"/>
      <c r="C165" s="430"/>
      <c r="D165" s="430"/>
      <c r="E165" s="430"/>
      <c r="F165" s="430"/>
      <c r="G165" s="430"/>
      <c r="H165" s="430"/>
      <c r="I165" s="431"/>
      <c r="K165" s="409">
        <v>1</v>
      </c>
      <c r="L165" s="410"/>
      <c r="M165" s="409">
        <v>1</v>
      </c>
      <c r="N165" s="410"/>
      <c r="O165" s="409">
        <v>1</v>
      </c>
      <c r="P165" s="410"/>
      <c r="Q165" s="409">
        <v>0.7</v>
      </c>
      <c r="R165" s="410"/>
      <c r="S165" s="409">
        <v>1</v>
      </c>
      <c r="T165" s="410"/>
      <c r="U165" s="409">
        <v>0.7</v>
      </c>
      <c r="V165" s="410"/>
      <c r="W165" s="409">
        <v>0.9</v>
      </c>
      <c r="X165" s="410"/>
      <c r="Y165" s="409">
        <v>0.8</v>
      </c>
      <c r="Z165" s="410"/>
      <c r="AA165" s="409">
        <v>0.7</v>
      </c>
      <c r="AB165" s="410"/>
      <c r="AC165" s="409">
        <v>0.7</v>
      </c>
      <c r="AD165" s="410"/>
      <c r="AE165" s="409">
        <v>0.7</v>
      </c>
      <c r="AF165" s="410"/>
      <c r="AG165" s="409">
        <v>0.7</v>
      </c>
      <c r="AH165" s="410"/>
      <c r="AI165" s="409">
        <v>0.7</v>
      </c>
      <c r="AJ165" s="410"/>
      <c r="AK165" s="409">
        <v>0.7</v>
      </c>
      <c r="AL165" s="410"/>
      <c r="AM165" s="409">
        <v>0.7</v>
      </c>
      <c r="AN165" s="410"/>
      <c r="AO165" s="409">
        <v>0.7</v>
      </c>
      <c r="AP165" s="410"/>
      <c r="AQ165" s="409">
        <v>0.7</v>
      </c>
      <c r="AR165" s="410"/>
      <c r="AS165" s="409">
        <v>0.7</v>
      </c>
      <c r="AT165" s="410"/>
      <c r="AU165" s="409">
        <v>0.7</v>
      </c>
      <c r="AV165" s="410"/>
      <c r="AW165" s="409">
        <v>0.8</v>
      </c>
      <c r="AX165" s="410"/>
      <c r="AY165" s="409">
        <v>0.7</v>
      </c>
      <c r="AZ165" s="410"/>
      <c r="BA165" s="409">
        <v>1.3</v>
      </c>
      <c r="BB165" s="410"/>
      <c r="BC165" s="409">
        <v>1.2</v>
      </c>
      <c r="BD165" s="410"/>
      <c r="BE165" s="409">
        <v>1.3</v>
      </c>
      <c r="BF165" s="410"/>
      <c r="BG165" s="409">
        <v>1.3</v>
      </c>
      <c r="BH165" s="410"/>
      <c r="BI165" s="409">
        <v>0.7</v>
      </c>
      <c r="BJ165" s="410"/>
      <c r="BK165" s="409">
        <v>0.7</v>
      </c>
      <c r="BL165" s="410"/>
      <c r="BM165" s="421">
        <v>0.9</v>
      </c>
      <c r="BN165" s="421"/>
      <c r="BO165" s="409">
        <v>0.8</v>
      </c>
      <c r="BP165" s="410"/>
      <c r="BQ165" s="409">
        <v>0.7</v>
      </c>
      <c r="BR165" s="410"/>
      <c r="BS165" s="421">
        <v>0.9</v>
      </c>
      <c r="BT165" s="421"/>
      <c r="BU165" s="409">
        <v>1</v>
      </c>
      <c r="BV165" s="410"/>
      <c r="BW165" s="421">
        <v>1</v>
      </c>
      <c r="BX165" s="421"/>
      <c r="BY165" s="421">
        <v>1</v>
      </c>
      <c r="BZ165" s="421"/>
      <c r="CA165" s="409">
        <v>0.9</v>
      </c>
      <c r="CB165" s="410"/>
      <c r="CC165" s="409">
        <v>0.8</v>
      </c>
      <c r="CD165" s="410"/>
      <c r="CE165" s="421">
        <v>1.1000000000000001</v>
      </c>
      <c r="CF165" s="421"/>
      <c r="CG165" s="409">
        <v>0.7</v>
      </c>
      <c r="CH165" s="410"/>
      <c r="CI165" s="409">
        <v>0.7</v>
      </c>
      <c r="CJ165" s="410"/>
      <c r="CK165" s="409">
        <v>0.8</v>
      </c>
      <c r="CL165" s="410"/>
      <c r="CM165" s="409">
        <v>1.3</v>
      </c>
      <c r="CN165" s="410"/>
      <c r="CO165" s="409"/>
      <c r="CP165" s="410"/>
    </row>
    <row r="166" spans="1:94" x14ac:dyDescent="0.35">
      <c r="A166" s="413" t="s">
        <v>147</v>
      </c>
      <c r="B166" s="413"/>
      <c r="C166" s="413"/>
      <c r="D166" s="413"/>
      <c r="E166" s="413"/>
      <c r="F166" s="413"/>
      <c r="G166" s="413"/>
      <c r="H166" s="413"/>
      <c r="I166" s="413"/>
      <c r="K166" s="409">
        <v>1</v>
      </c>
      <c r="L166" s="410"/>
      <c r="M166" s="409">
        <v>1.2</v>
      </c>
      <c r="N166" s="410"/>
      <c r="O166" s="409">
        <v>1</v>
      </c>
      <c r="P166" s="410"/>
      <c r="Q166" s="409">
        <v>0.7</v>
      </c>
      <c r="R166" s="410"/>
      <c r="S166" s="409">
        <v>1</v>
      </c>
      <c r="T166" s="410"/>
      <c r="U166" s="409">
        <v>0.7</v>
      </c>
      <c r="V166" s="410"/>
      <c r="W166" s="409">
        <v>0.9</v>
      </c>
      <c r="X166" s="410"/>
      <c r="Y166" s="409">
        <v>0.8</v>
      </c>
      <c r="Z166" s="410"/>
      <c r="AA166" s="409">
        <v>0.7</v>
      </c>
      <c r="AB166" s="410"/>
      <c r="AC166" s="409">
        <v>0.7</v>
      </c>
      <c r="AD166" s="410"/>
      <c r="AE166" s="409">
        <v>0.7</v>
      </c>
      <c r="AF166" s="410"/>
      <c r="AG166" s="409">
        <v>0.7</v>
      </c>
      <c r="AH166" s="410"/>
      <c r="AI166" s="409">
        <v>0.7</v>
      </c>
      <c r="AJ166" s="410"/>
      <c r="AK166" s="409">
        <v>0.7</v>
      </c>
      <c r="AL166" s="410"/>
      <c r="AM166" s="409">
        <v>0.7</v>
      </c>
      <c r="AN166" s="410"/>
      <c r="AO166" s="409">
        <v>0.7</v>
      </c>
      <c r="AP166" s="410"/>
      <c r="AQ166" s="409">
        <v>0.7</v>
      </c>
      <c r="AR166" s="410"/>
      <c r="AS166" s="409">
        <v>0.7</v>
      </c>
      <c r="AT166" s="410"/>
      <c r="AU166" s="409">
        <v>0.7</v>
      </c>
      <c r="AV166" s="410"/>
      <c r="AW166" s="409">
        <v>0.8</v>
      </c>
      <c r="AX166" s="410"/>
      <c r="AY166" s="409">
        <v>0.7</v>
      </c>
      <c r="AZ166" s="410"/>
      <c r="BA166" s="409">
        <v>1.1000000000000001</v>
      </c>
      <c r="BB166" s="410"/>
      <c r="BC166" s="409">
        <v>1</v>
      </c>
      <c r="BD166" s="410"/>
      <c r="BE166" s="409">
        <v>1.1000000000000001</v>
      </c>
      <c r="BF166" s="410"/>
      <c r="BG166" s="409">
        <v>1.1000000000000001</v>
      </c>
      <c r="BH166" s="410"/>
      <c r="BI166" s="409">
        <v>0.7</v>
      </c>
      <c r="BJ166" s="410"/>
      <c r="BK166" s="409">
        <v>0.7</v>
      </c>
      <c r="BL166" s="410"/>
      <c r="BM166" s="409">
        <v>0.9</v>
      </c>
      <c r="BN166" s="410"/>
      <c r="BO166" s="409">
        <v>0.8</v>
      </c>
      <c r="BP166" s="410"/>
      <c r="BQ166" s="409">
        <v>0.7</v>
      </c>
      <c r="BR166" s="410"/>
      <c r="BS166" s="409">
        <v>0.9</v>
      </c>
      <c r="BT166" s="410"/>
      <c r="BU166" s="409">
        <v>1</v>
      </c>
      <c r="BV166" s="410"/>
      <c r="BW166" s="409">
        <v>1</v>
      </c>
      <c r="BX166" s="410"/>
      <c r="BY166" s="409">
        <v>1</v>
      </c>
      <c r="BZ166" s="410"/>
      <c r="CA166" s="409">
        <v>0.9</v>
      </c>
      <c r="CB166" s="410"/>
      <c r="CC166" s="409">
        <v>0.8</v>
      </c>
      <c r="CD166" s="410"/>
      <c r="CE166" s="409">
        <v>1.1000000000000001</v>
      </c>
      <c r="CF166" s="410"/>
      <c r="CG166" s="409">
        <v>0.7</v>
      </c>
      <c r="CH166" s="410"/>
      <c r="CI166" s="409">
        <v>0.7</v>
      </c>
      <c r="CJ166" s="410"/>
      <c r="CK166" s="409">
        <v>0.8</v>
      </c>
      <c r="CL166" s="410"/>
      <c r="CM166" s="409">
        <v>1.3</v>
      </c>
      <c r="CN166" s="410"/>
      <c r="CO166" s="409"/>
      <c r="CP166" s="410"/>
    </row>
    <row r="167" spans="1:94" ht="8.5" customHeight="1" x14ac:dyDescent="0.35"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</row>
    <row r="168" spans="1:94" x14ac:dyDescent="0.35">
      <c r="A168" s="543" t="s">
        <v>151</v>
      </c>
      <c r="B168" s="543"/>
      <c r="C168" s="543"/>
      <c r="D168" s="543"/>
      <c r="E168" s="543"/>
      <c r="F168" s="543"/>
      <c r="G168" s="543"/>
      <c r="H168" s="543"/>
      <c r="I168" s="543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  <c r="W168" s="147"/>
      <c r="X168" s="147"/>
      <c r="Y168" s="147"/>
      <c r="Z168" s="147"/>
      <c r="AA168" s="148"/>
      <c r="AB168" s="148"/>
      <c r="AC168" s="147"/>
      <c r="AD168" s="147"/>
      <c r="AE168" s="147"/>
      <c r="AF168" s="147"/>
      <c r="AG168" s="147"/>
      <c r="AH168" s="147"/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  <c r="BB168" s="147"/>
      <c r="BC168" s="148"/>
      <c r="BD168" s="148"/>
      <c r="BE168" s="148"/>
      <c r="BF168" s="148"/>
      <c r="BG168" s="148"/>
      <c r="BH168" s="148"/>
      <c r="BI168" s="147"/>
      <c r="BJ168" s="147"/>
      <c r="BK168" s="148"/>
      <c r="BL168" s="148"/>
      <c r="BM168" s="148"/>
      <c r="BN168" s="148"/>
      <c r="BO168" s="148"/>
      <c r="BP168" s="148"/>
      <c r="BQ168" s="149"/>
      <c r="BR168" s="149"/>
      <c r="BS168" s="149"/>
      <c r="BT168" s="149"/>
      <c r="BU168" s="149"/>
      <c r="BV168" s="149"/>
      <c r="BW168" s="149"/>
      <c r="BX168" s="149"/>
      <c r="BY168" s="149"/>
      <c r="BZ168" s="149"/>
      <c r="CA168" s="149"/>
      <c r="CB168" s="149"/>
      <c r="CC168" s="150"/>
      <c r="CD168" s="150"/>
      <c r="CE168" s="150"/>
      <c r="CF168" s="150"/>
      <c r="CG168" s="150"/>
      <c r="CH168" s="150"/>
      <c r="CI168" s="150"/>
      <c r="CJ168" s="150"/>
      <c r="CK168" s="150"/>
      <c r="CL168" s="150"/>
      <c r="CM168" s="150"/>
      <c r="CN168" s="150"/>
      <c r="CO168" s="150"/>
      <c r="CP168" s="150"/>
    </row>
    <row r="169" spans="1:94" x14ac:dyDescent="0.35">
      <c r="A169" s="413" t="s">
        <v>154</v>
      </c>
      <c r="B169" s="413"/>
      <c r="C169" s="413"/>
      <c r="D169" s="413"/>
      <c r="E169" s="413"/>
      <c r="F169" s="413"/>
      <c r="G169" s="413"/>
      <c r="H169" s="413"/>
      <c r="I169" s="413"/>
      <c r="K169" s="409">
        <v>0.8</v>
      </c>
      <c r="L169" s="410"/>
      <c r="M169" s="409">
        <v>0.8</v>
      </c>
      <c r="N169" s="410"/>
      <c r="O169" s="409">
        <v>1</v>
      </c>
      <c r="P169" s="410"/>
      <c r="Q169" s="409">
        <v>1</v>
      </c>
      <c r="R169" s="410"/>
      <c r="S169" s="409">
        <v>1.1000000000000001</v>
      </c>
      <c r="T169" s="410"/>
      <c r="U169" s="409">
        <v>0.8</v>
      </c>
      <c r="V169" s="410"/>
      <c r="W169" s="409">
        <v>0.8</v>
      </c>
      <c r="X169" s="410"/>
      <c r="Y169" s="409">
        <v>0.9</v>
      </c>
      <c r="Z169" s="410"/>
      <c r="AA169" s="409">
        <v>0.8</v>
      </c>
      <c r="AB169" s="410"/>
      <c r="AC169" s="409">
        <v>1.2</v>
      </c>
      <c r="AD169" s="410"/>
      <c r="AE169" s="409">
        <v>0.9</v>
      </c>
      <c r="AF169" s="410"/>
      <c r="AG169" s="409">
        <v>1.3</v>
      </c>
      <c r="AH169" s="410"/>
      <c r="AI169" s="409">
        <v>1</v>
      </c>
      <c r="AJ169" s="410"/>
      <c r="AK169" s="409">
        <v>1.2</v>
      </c>
      <c r="AL169" s="410"/>
      <c r="AM169" s="409">
        <v>1.1000000000000001</v>
      </c>
      <c r="AN169" s="410"/>
      <c r="AO169" s="409">
        <v>1.1000000000000001</v>
      </c>
      <c r="AP169" s="410"/>
      <c r="AQ169" s="409">
        <v>1.3</v>
      </c>
      <c r="AR169" s="410"/>
      <c r="AS169" s="409">
        <v>0.8</v>
      </c>
      <c r="AT169" s="410"/>
      <c r="AU169" s="409">
        <v>0.9</v>
      </c>
      <c r="AV169" s="410"/>
      <c r="AW169" s="409">
        <v>0.7</v>
      </c>
      <c r="AX169" s="410"/>
      <c r="AY169" s="409">
        <v>0.7</v>
      </c>
      <c r="AZ169" s="410"/>
      <c r="BA169" s="409">
        <v>0.9</v>
      </c>
      <c r="BB169" s="410"/>
      <c r="BC169" s="409">
        <v>0.8</v>
      </c>
      <c r="BD169" s="410"/>
      <c r="BE169" s="409">
        <v>0.9</v>
      </c>
      <c r="BF169" s="410"/>
      <c r="BG169" s="409">
        <v>0.9</v>
      </c>
      <c r="BH169" s="410"/>
      <c r="BI169" s="409">
        <v>1.1000000000000001</v>
      </c>
      <c r="BJ169" s="410"/>
      <c r="BK169" s="409">
        <v>1</v>
      </c>
      <c r="BL169" s="410"/>
      <c r="BM169" s="409">
        <v>1.1000000000000001</v>
      </c>
      <c r="BN169" s="410"/>
      <c r="BO169" s="409">
        <v>1</v>
      </c>
      <c r="BP169" s="410"/>
      <c r="BQ169" s="409">
        <v>1</v>
      </c>
      <c r="BR169" s="410"/>
      <c r="BS169" s="421">
        <v>0.9</v>
      </c>
      <c r="BT169" s="421"/>
      <c r="BU169" s="421">
        <v>0.9</v>
      </c>
      <c r="BV169" s="421"/>
      <c r="BW169" s="421">
        <v>0.9</v>
      </c>
      <c r="BX169" s="421"/>
      <c r="BY169" s="421">
        <v>0.9</v>
      </c>
      <c r="BZ169" s="421"/>
      <c r="CA169" s="409">
        <v>0.8</v>
      </c>
      <c r="CB169" s="410"/>
      <c r="CC169" s="409">
        <v>1</v>
      </c>
      <c r="CD169" s="410"/>
      <c r="CE169" s="409">
        <v>0.7</v>
      </c>
      <c r="CF169" s="410"/>
      <c r="CG169" s="409">
        <v>1</v>
      </c>
      <c r="CH169" s="410"/>
      <c r="CI169" s="409">
        <v>0.7</v>
      </c>
      <c r="CJ169" s="410"/>
      <c r="CK169" s="409">
        <v>0.8</v>
      </c>
      <c r="CL169" s="410"/>
      <c r="CM169" s="409">
        <v>0.7</v>
      </c>
      <c r="CN169" s="410"/>
      <c r="CO169" s="409"/>
      <c r="CP169" s="410"/>
    </row>
    <row r="170" spans="1:94" x14ac:dyDescent="0.35">
      <c r="A170" s="413" t="s">
        <v>367</v>
      </c>
      <c r="B170" s="413"/>
      <c r="C170" s="413"/>
      <c r="D170" s="413"/>
      <c r="E170" s="413"/>
      <c r="F170" s="413"/>
      <c r="G170" s="413"/>
      <c r="H170" s="413"/>
      <c r="I170" s="413"/>
      <c r="K170" s="421">
        <v>0.8</v>
      </c>
      <c r="L170" s="421"/>
      <c r="M170" s="421">
        <v>0.8</v>
      </c>
      <c r="N170" s="421"/>
      <c r="O170" s="421">
        <v>1</v>
      </c>
      <c r="P170" s="421"/>
      <c r="Q170" s="421">
        <v>1</v>
      </c>
      <c r="R170" s="421"/>
      <c r="S170" s="421">
        <v>1.1000000000000001</v>
      </c>
      <c r="T170" s="421"/>
      <c r="U170" s="421">
        <v>0.8</v>
      </c>
      <c r="V170" s="421"/>
      <c r="W170" s="421">
        <v>0.8</v>
      </c>
      <c r="X170" s="421"/>
      <c r="Y170" s="421">
        <v>0.9</v>
      </c>
      <c r="Z170" s="421"/>
      <c r="AA170" s="421">
        <v>0.8</v>
      </c>
      <c r="AB170" s="421"/>
      <c r="AC170" s="421">
        <v>1.2</v>
      </c>
      <c r="AD170" s="421"/>
      <c r="AE170" s="421">
        <v>0.9</v>
      </c>
      <c r="AF170" s="421"/>
      <c r="AG170" s="421">
        <v>1.3</v>
      </c>
      <c r="AH170" s="421"/>
      <c r="AI170" s="421">
        <v>1</v>
      </c>
      <c r="AJ170" s="421"/>
      <c r="AK170" s="421">
        <v>1.2</v>
      </c>
      <c r="AL170" s="421"/>
      <c r="AM170" s="421">
        <v>1.1000000000000001</v>
      </c>
      <c r="AN170" s="421"/>
      <c r="AO170" s="421">
        <v>1.1000000000000001</v>
      </c>
      <c r="AP170" s="421"/>
      <c r="AQ170" s="421">
        <v>1.3</v>
      </c>
      <c r="AR170" s="421"/>
      <c r="AS170" s="409">
        <v>0.8</v>
      </c>
      <c r="AT170" s="410"/>
      <c r="AU170" s="421">
        <v>0.9</v>
      </c>
      <c r="AV170" s="421"/>
      <c r="AW170" s="409">
        <v>0.7</v>
      </c>
      <c r="AX170" s="410"/>
      <c r="AY170" s="409">
        <v>0.7</v>
      </c>
      <c r="AZ170" s="410"/>
      <c r="BA170" s="421">
        <v>0.9</v>
      </c>
      <c r="BB170" s="421"/>
      <c r="BC170" s="409">
        <v>0.8</v>
      </c>
      <c r="BD170" s="410"/>
      <c r="BE170" s="421">
        <v>0.9</v>
      </c>
      <c r="BF170" s="421"/>
      <c r="BG170" s="421">
        <v>0.9</v>
      </c>
      <c r="BH170" s="421"/>
      <c r="BI170" s="421">
        <v>1.1000000000000001</v>
      </c>
      <c r="BJ170" s="421"/>
      <c r="BK170" s="409">
        <v>1</v>
      </c>
      <c r="BL170" s="410"/>
      <c r="BM170" s="421">
        <v>1.1000000000000001</v>
      </c>
      <c r="BN170" s="421"/>
      <c r="BO170" s="409">
        <v>1</v>
      </c>
      <c r="BP170" s="410"/>
      <c r="BQ170" s="409">
        <v>1</v>
      </c>
      <c r="BR170" s="410"/>
      <c r="BS170" s="421">
        <v>0.9</v>
      </c>
      <c r="BT170" s="421"/>
      <c r="BU170" s="421">
        <v>0.9</v>
      </c>
      <c r="BV170" s="421"/>
      <c r="BW170" s="421">
        <v>0.9</v>
      </c>
      <c r="BX170" s="421"/>
      <c r="BY170" s="421">
        <v>0.9</v>
      </c>
      <c r="BZ170" s="421"/>
      <c r="CA170" s="409">
        <v>0.8</v>
      </c>
      <c r="CB170" s="410"/>
      <c r="CC170" s="409">
        <v>1</v>
      </c>
      <c r="CD170" s="410"/>
      <c r="CE170" s="409">
        <v>0.7</v>
      </c>
      <c r="CF170" s="410"/>
      <c r="CG170" s="409">
        <v>1</v>
      </c>
      <c r="CH170" s="410"/>
      <c r="CI170" s="409">
        <v>0.7</v>
      </c>
      <c r="CJ170" s="410"/>
      <c r="CK170" s="409">
        <v>0.8</v>
      </c>
      <c r="CL170" s="410"/>
      <c r="CM170" s="409">
        <v>0.7</v>
      </c>
      <c r="CN170" s="410"/>
      <c r="CO170" s="409"/>
      <c r="CP170" s="410"/>
    </row>
    <row r="171" spans="1:94" x14ac:dyDescent="0.35">
      <c r="A171" s="413" t="s">
        <v>152</v>
      </c>
      <c r="B171" s="413"/>
      <c r="C171" s="413"/>
      <c r="D171" s="413"/>
      <c r="E171" s="413"/>
      <c r="F171" s="413"/>
      <c r="G171" s="413"/>
      <c r="H171" s="413"/>
      <c r="I171" s="413"/>
      <c r="K171" s="409">
        <v>0.8</v>
      </c>
      <c r="L171" s="410"/>
      <c r="M171" s="409">
        <v>0.8</v>
      </c>
      <c r="N171" s="410"/>
      <c r="O171" s="409">
        <v>1</v>
      </c>
      <c r="P171" s="410"/>
      <c r="Q171" s="409">
        <v>1</v>
      </c>
      <c r="R171" s="410"/>
      <c r="S171" s="409">
        <v>1.1000000000000001</v>
      </c>
      <c r="T171" s="410"/>
      <c r="U171" s="409">
        <v>0.8</v>
      </c>
      <c r="V171" s="410"/>
      <c r="W171" s="409">
        <v>0.8</v>
      </c>
      <c r="X171" s="410"/>
      <c r="Y171" s="409">
        <v>0.9</v>
      </c>
      <c r="Z171" s="410"/>
      <c r="AA171" s="409">
        <v>0.8</v>
      </c>
      <c r="AB171" s="410"/>
      <c r="AC171" s="409">
        <v>1.2</v>
      </c>
      <c r="AD171" s="410"/>
      <c r="AE171" s="409">
        <v>0.9</v>
      </c>
      <c r="AF171" s="410"/>
      <c r="AG171" s="409">
        <v>1.3</v>
      </c>
      <c r="AH171" s="410"/>
      <c r="AI171" s="409">
        <v>1</v>
      </c>
      <c r="AJ171" s="410"/>
      <c r="AK171" s="409">
        <v>1.2</v>
      </c>
      <c r="AL171" s="410"/>
      <c r="AM171" s="409">
        <v>1.1000000000000001</v>
      </c>
      <c r="AN171" s="410"/>
      <c r="AO171" s="409">
        <v>1.1000000000000001</v>
      </c>
      <c r="AP171" s="410"/>
      <c r="AQ171" s="409">
        <v>1.3</v>
      </c>
      <c r="AR171" s="410"/>
      <c r="AS171" s="409">
        <v>0.8</v>
      </c>
      <c r="AT171" s="410"/>
      <c r="AU171" s="409">
        <v>0.9</v>
      </c>
      <c r="AV171" s="410"/>
      <c r="AW171" s="409">
        <v>0.7</v>
      </c>
      <c r="AX171" s="410"/>
      <c r="AY171" s="409">
        <v>0.7</v>
      </c>
      <c r="AZ171" s="410"/>
      <c r="BA171" s="409">
        <v>0.9</v>
      </c>
      <c r="BB171" s="410"/>
      <c r="BC171" s="409">
        <v>0.8</v>
      </c>
      <c r="BD171" s="410"/>
      <c r="BE171" s="409">
        <v>0.9</v>
      </c>
      <c r="BF171" s="410"/>
      <c r="BG171" s="409">
        <v>0.9</v>
      </c>
      <c r="BH171" s="410"/>
      <c r="BI171" s="409">
        <v>1.1000000000000001</v>
      </c>
      <c r="BJ171" s="410"/>
      <c r="BK171" s="409">
        <v>1</v>
      </c>
      <c r="BL171" s="410"/>
      <c r="BM171" s="409">
        <v>1.1000000000000001</v>
      </c>
      <c r="BN171" s="410"/>
      <c r="BO171" s="409">
        <v>1</v>
      </c>
      <c r="BP171" s="410"/>
      <c r="BQ171" s="409">
        <v>1</v>
      </c>
      <c r="BR171" s="410"/>
      <c r="BS171" s="409">
        <v>0.9</v>
      </c>
      <c r="BT171" s="410"/>
      <c r="BU171" s="409">
        <v>0.9</v>
      </c>
      <c r="BV171" s="410"/>
      <c r="BW171" s="409">
        <v>0.9</v>
      </c>
      <c r="BX171" s="410"/>
      <c r="BY171" s="409">
        <v>0.9</v>
      </c>
      <c r="BZ171" s="410"/>
      <c r="CA171" s="409">
        <v>0.8</v>
      </c>
      <c r="CB171" s="410"/>
      <c r="CC171" s="409">
        <v>1</v>
      </c>
      <c r="CD171" s="410"/>
      <c r="CE171" s="409">
        <v>0.7</v>
      </c>
      <c r="CF171" s="410"/>
      <c r="CG171" s="409">
        <v>1</v>
      </c>
      <c r="CH171" s="410"/>
      <c r="CI171" s="409">
        <v>0.7</v>
      </c>
      <c r="CJ171" s="410"/>
      <c r="CK171" s="409">
        <v>0.8</v>
      </c>
      <c r="CL171" s="410"/>
      <c r="CM171" s="409">
        <v>0.7</v>
      </c>
      <c r="CN171" s="410"/>
      <c r="CO171" s="409"/>
      <c r="CP171" s="410"/>
    </row>
    <row r="172" spans="1:94" x14ac:dyDescent="0.35">
      <c r="A172" s="413" t="s">
        <v>366</v>
      </c>
      <c r="B172" s="413"/>
      <c r="C172" s="413"/>
      <c r="D172" s="413"/>
      <c r="E172" s="413"/>
      <c r="F172" s="413"/>
      <c r="G172" s="413"/>
      <c r="H172" s="413"/>
      <c r="I172" s="413"/>
      <c r="K172" s="421">
        <v>0.8</v>
      </c>
      <c r="L172" s="421"/>
      <c r="M172" s="421">
        <v>0.8</v>
      </c>
      <c r="N172" s="421"/>
      <c r="O172" s="421">
        <v>1</v>
      </c>
      <c r="P172" s="421"/>
      <c r="Q172" s="421">
        <v>1</v>
      </c>
      <c r="R172" s="421"/>
      <c r="S172" s="421">
        <v>1.1000000000000001</v>
      </c>
      <c r="T172" s="421"/>
      <c r="U172" s="421">
        <v>0.8</v>
      </c>
      <c r="V172" s="421"/>
      <c r="W172" s="421">
        <v>0.8</v>
      </c>
      <c r="X172" s="421"/>
      <c r="Y172" s="421">
        <v>0.9</v>
      </c>
      <c r="Z172" s="421"/>
      <c r="AA172" s="421">
        <v>0.8</v>
      </c>
      <c r="AB172" s="421"/>
      <c r="AC172" s="421">
        <v>1.2</v>
      </c>
      <c r="AD172" s="421"/>
      <c r="AE172" s="421">
        <v>0.9</v>
      </c>
      <c r="AF172" s="421"/>
      <c r="AG172" s="421">
        <v>1.3</v>
      </c>
      <c r="AH172" s="421"/>
      <c r="AI172" s="421">
        <v>1</v>
      </c>
      <c r="AJ172" s="421"/>
      <c r="AK172" s="421">
        <v>1.2</v>
      </c>
      <c r="AL172" s="421"/>
      <c r="AM172" s="421">
        <v>1.1000000000000001</v>
      </c>
      <c r="AN172" s="421"/>
      <c r="AO172" s="421">
        <v>1.1000000000000001</v>
      </c>
      <c r="AP172" s="421"/>
      <c r="AQ172" s="421">
        <v>1.3</v>
      </c>
      <c r="AR172" s="421"/>
      <c r="AS172" s="409">
        <v>0.8</v>
      </c>
      <c r="AT172" s="410"/>
      <c r="AU172" s="421">
        <v>0.9</v>
      </c>
      <c r="AV172" s="421"/>
      <c r="AW172" s="409">
        <v>0.7</v>
      </c>
      <c r="AX172" s="410"/>
      <c r="AY172" s="409">
        <v>0.7</v>
      </c>
      <c r="AZ172" s="410"/>
      <c r="BA172" s="421">
        <v>0.9</v>
      </c>
      <c r="BB172" s="421"/>
      <c r="BC172" s="409">
        <v>0.8</v>
      </c>
      <c r="BD172" s="410"/>
      <c r="BE172" s="421">
        <v>0.9</v>
      </c>
      <c r="BF172" s="421"/>
      <c r="BG172" s="421">
        <v>0.9</v>
      </c>
      <c r="BH172" s="421"/>
      <c r="BI172" s="421">
        <v>1.1000000000000001</v>
      </c>
      <c r="BJ172" s="421"/>
      <c r="BK172" s="409">
        <v>1.2</v>
      </c>
      <c r="BL172" s="410"/>
      <c r="BM172" s="421">
        <v>1.2</v>
      </c>
      <c r="BN172" s="421"/>
      <c r="BO172" s="409">
        <v>1.2</v>
      </c>
      <c r="BP172" s="410"/>
      <c r="BQ172" s="409">
        <v>1</v>
      </c>
      <c r="BR172" s="410"/>
      <c r="BS172" s="421">
        <v>0.9</v>
      </c>
      <c r="BT172" s="421"/>
      <c r="BU172" s="421">
        <v>0.9</v>
      </c>
      <c r="BV172" s="421"/>
      <c r="BW172" s="421">
        <v>0.9</v>
      </c>
      <c r="BX172" s="421"/>
      <c r="BY172" s="421">
        <v>0.9</v>
      </c>
      <c r="BZ172" s="421"/>
      <c r="CA172" s="409">
        <v>0.8</v>
      </c>
      <c r="CB172" s="410"/>
      <c r="CC172" s="409">
        <v>1</v>
      </c>
      <c r="CD172" s="410"/>
      <c r="CE172" s="409">
        <v>0.7</v>
      </c>
      <c r="CF172" s="410"/>
      <c r="CG172" s="409">
        <v>1</v>
      </c>
      <c r="CH172" s="410"/>
      <c r="CI172" s="409">
        <v>0.7</v>
      </c>
      <c r="CJ172" s="410"/>
      <c r="CK172" s="409">
        <v>0.8</v>
      </c>
      <c r="CL172" s="410"/>
      <c r="CM172" s="409">
        <v>0.7</v>
      </c>
      <c r="CN172" s="410"/>
      <c r="CO172" s="409"/>
      <c r="CP172" s="410"/>
    </row>
    <row r="173" spans="1:94" x14ac:dyDescent="0.35">
      <c r="A173" s="413" t="s">
        <v>153</v>
      </c>
      <c r="B173" s="413"/>
      <c r="C173" s="413"/>
      <c r="D173" s="413"/>
      <c r="E173" s="413"/>
      <c r="F173" s="413"/>
      <c r="G173" s="413"/>
      <c r="H173" s="413"/>
      <c r="I173" s="413"/>
      <c r="K173" s="409">
        <v>0.8</v>
      </c>
      <c r="L173" s="410"/>
      <c r="M173" s="409">
        <v>0.8</v>
      </c>
      <c r="N173" s="410"/>
      <c r="O173" s="409">
        <v>1</v>
      </c>
      <c r="P173" s="410"/>
      <c r="Q173" s="409">
        <v>1</v>
      </c>
      <c r="R173" s="410"/>
      <c r="S173" s="409">
        <v>1.1000000000000001</v>
      </c>
      <c r="T173" s="410"/>
      <c r="U173" s="409">
        <v>0.8</v>
      </c>
      <c r="V173" s="410"/>
      <c r="W173" s="409">
        <v>0.8</v>
      </c>
      <c r="X173" s="410"/>
      <c r="Y173" s="409">
        <v>0.9</v>
      </c>
      <c r="Z173" s="410"/>
      <c r="AA173" s="409">
        <v>0.8</v>
      </c>
      <c r="AB173" s="410"/>
      <c r="AC173" s="409">
        <v>1.2</v>
      </c>
      <c r="AD173" s="410"/>
      <c r="AE173" s="409">
        <v>0.9</v>
      </c>
      <c r="AF173" s="410"/>
      <c r="AG173" s="409">
        <v>1.3</v>
      </c>
      <c r="AH173" s="410"/>
      <c r="AI173" s="409">
        <v>1</v>
      </c>
      <c r="AJ173" s="410"/>
      <c r="AK173" s="409">
        <v>1.2</v>
      </c>
      <c r="AL173" s="410"/>
      <c r="AM173" s="409">
        <v>1.1000000000000001</v>
      </c>
      <c r="AN173" s="410"/>
      <c r="AO173" s="409">
        <v>1.1000000000000001</v>
      </c>
      <c r="AP173" s="410"/>
      <c r="AQ173" s="409">
        <v>1.3</v>
      </c>
      <c r="AR173" s="410"/>
      <c r="AS173" s="409">
        <v>0.8</v>
      </c>
      <c r="AT173" s="410"/>
      <c r="AU173" s="409">
        <v>0.9</v>
      </c>
      <c r="AV173" s="410"/>
      <c r="AW173" s="409">
        <v>0.7</v>
      </c>
      <c r="AX173" s="410"/>
      <c r="AY173" s="409">
        <v>0.7</v>
      </c>
      <c r="AZ173" s="410"/>
      <c r="BA173" s="409">
        <v>0.9</v>
      </c>
      <c r="BB173" s="410"/>
      <c r="BC173" s="409">
        <v>0.8</v>
      </c>
      <c r="BD173" s="410"/>
      <c r="BE173" s="409">
        <v>0.9</v>
      </c>
      <c r="BF173" s="410"/>
      <c r="BG173" s="409">
        <v>0.9</v>
      </c>
      <c r="BH173" s="410"/>
      <c r="BI173" s="409">
        <v>1.1000000000000001</v>
      </c>
      <c r="BJ173" s="410"/>
      <c r="BK173" s="409">
        <v>1</v>
      </c>
      <c r="BL173" s="410"/>
      <c r="BM173" s="409">
        <v>1.1000000000000001</v>
      </c>
      <c r="BN173" s="410"/>
      <c r="BO173" s="409">
        <v>1</v>
      </c>
      <c r="BP173" s="410"/>
      <c r="BQ173" s="409">
        <v>1</v>
      </c>
      <c r="BR173" s="410"/>
      <c r="BS173" s="409">
        <v>0.9</v>
      </c>
      <c r="BT173" s="410"/>
      <c r="BU173" s="409">
        <v>0.9</v>
      </c>
      <c r="BV173" s="410"/>
      <c r="BW173" s="409">
        <v>0.9</v>
      </c>
      <c r="BX173" s="410"/>
      <c r="BY173" s="409">
        <v>0.9</v>
      </c>
      <c r="BZ173" s="410"/>
      <c r="CA173" s="409">
        <v>0.8</v>
      </c>
      <c r="CB173" s="410"/>
      <c r="CC173" s="409">
        <v>1</v>
      </c>
      <c r="CD173" s="410"/>
      <c r="CE173" s="409">
        <v>0.7</v>
      </c>
      <c r="CF173" s="410"/>
      <c r="CG173" s="409">
        <v>1</v>
      </c>
      <c r="CH173" s="410"/>
      <c r="CI173" s="409">
        <v>0.7</v>
      </c>
      <c r="CJ173" s="410"/>
      <c r="CK173" s="409">
        <v>1.1000000000000001</v>
      </c>
      <c r="CL173" s="410"/>
      <c r="CM173" s="409">
        <v>0.7</v>
      </c>
      <c r="CN173" s="410"/>
      <c r="CO173" s="409"/>
      <c r="CP173" s="410"/>
    </row>
    <row r="174" spans="1:94" ht="8.5" customHeight="1" x14ac:dyDescent="0.35"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</row>
    <row r="175" spans="1:94" x14ac:dyDescent="0.35">
      <c r="A175" s="543" t="s">
        <v>155</v>
      </c>
      <c r="B175" s="543"/>
      <c r="C175" s="543"/>
      <c r="D175" s="543"/>
      <c r="E175" s="543"/>
      <c r="F175" s="543"/>
      <c r="G175" s="543"/>
      <c r="H175" s="543"/>
      <c r="I175" s="543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  <c r="W175" s="147"/>
      <c r="X175" s="147"/>
      <c r="Y175" s="147"/>
      <c r="Z175" s="147"/>
      <c r="AA175" s="148"/>
      <c r="AB175" s="148"/>
      <c r="AC175" s="147"/>
      <c r="AD175" s="147"/>
      <c r="AE175" s="147"/>
      <c r="AF175" s="147"/>
      <c r="AG175" s="147"/>
      <c r="AH175" s="147"/>
      <c r="AI175" s="147"/>
      <c r="AJ175" s="147"/>
      <c r="AK175" s="147"/>
      <c r="AL175" s="147"/>
      <c r="AM175" s="147"/>
      <c r="AN175" s="147"/>
      <c r="AO175" s="147"/>
      <c r="AP175" s="147"/>
      <c r="AQ175" s="147"/>
      <c r="AR175" s="147"/>
      <c r="AS175" s="147"/>
      <c r="AT175" s="147"/>
      <c r="AU175" s="147"/>
      <c r="AV175" s="147"/>
      <c r="AW175" s="147"/>
      <c r="AX175" s="147"/>
      <c r="AY175" s="147"/>
      <c r="AZ175" s="147"/>
      <c r="BA175" s="147"/>
      <c r="BB175" s="147"/>
      <c r="BC175" s="148"/>
      <c r="BD175" s="148"/>
      <c r="BE175" s="148"/>
      <c r="BF175" s="148"/>
      <c r="BG175" s="148"/>
      <c r="BH175" s="148"/>
      <c r="BI175" s="147"/>
      <c r="BJ175" s="147"/>
      <c r="BK175" s="148"/>
      <c r="BL175" s="148"/>
      <c r="BM175" s="148"/>
      <c r="BN175" s="148"/>
      <c r="BO175" s="148"/>
      <c r="BP175" s="148"/>
      <c r="BQ175" s="149"/>
      <c r="BR175" s="149"/>
      <c r="BS175" s="149"/>
      <c r="BT175" s="149"/>
      <c r="BU175" s="149"/>
      <c r="BV175" s="149"/>
      <c r="BW175" s="149"/>
      <c r="BX175" s="149"/>
      <c r="BY175" s="149"/>
      <c r="BZ175" s="149"/>
      <c r="CA175" s="149"/>
      <c r="CB175" s="149"/>
      <c r="CC175" s="150"/>
      <c r="CD175" s="150"/>
      <c r="CE175" s="150"/>
      <c r="CF175" s="150"/>
      <c r="CG175" s="150"/>
      <c r="CH175" s="150"/>
      <c r="CI175" s="150"/>
      <c r="CJ175" s="150"/>
      <c r="CK175" s="150"/>
      <c r="CL175" s="150"/>
      <c r="CM175" s="150"/>
      <c r="CN175" s="150"/>
      <c r="CO175" s="150"/>
      <c r="CP175" s="150"/>
    </row>
    <row r="176" spans="1:94" x14ac:dyDescent="0.35">
      <c r="A176" s="413" t="s">
        <v>157</v>
      </c>
      <c r="B176" s="413"/>
      <c r="C176" s="413"/>
      <c r="D176" s="413"/>
      <c r="E176" s="413"/>
      <c r="F176" s="413"/>
      <c r="G176" s="413"/>
      <c r="H176" s="413"/>
      <c r="I176" s="413"/>
      <c r="K176" s="409">
        <v>0.7</v>
      </c>
      <c r="L176" s="410"/>
      <c r="M176" s="409">
        <v>0.7</v>
      </c>
      <c r="N176" s="410"/>
      <c r="O176" s="409">
        <v>0.7</v>
      </c>
      <c r="P176" s="410"/>
      <c r="Q176" s="409">
        <v>1</v>
      </c>
      <c r="R176" s="410"/>
      <c r="S176" s="409">
        <v>0.7</v>
      </c>
      <c r="T176" s="410"/>
      <c r="U176" s="409">
        <v>0.9</v>
      </c>
      <c r="V176" s="410"/>
      <c r="W176" s="409">
        <v>0.8</v>
      </c>
      <c r="X176" s="410"/>
      <c r="Y176" s="409">
        <v>0.7</v>
      </c>
      <c r="Z176" s="410"/>
      <c r="AA176" s="409">
        <v>0.9</v>
      </c>
      <c r="AB176" s="410"/>
      <c r="AC176" s="409">
        <v>1</v>
      </c>
      <c r="AD176" s="410"/>
      <c r="AE176" s="409">
        <v>0.8</v>
      </c>
      <c r="AF176" s="410"/>
      <c r="AG176" s="409">
        <v>1</v>
      </c>
      <c r="AH176" s="410"/>
      <c r="AI176" s="409">
        <v>0.8</v>
      </c>
      <c r="AJ176" s="410"/>
      <c r="AK176" s="409">
        <v>1</v>
      </c>
      <c r="AL176" s="410"/>
      <c r="AM176" s="409">
        <v>1</v>
      </c>
      <c r="AN176" s="410"/>
      <c r="AO176" s="409">
        <v>1</v>
      </c>
      <c r="AP176" s="410"/>
      <c r="AQ176" s="409">
        <v>1.1000000000000001</v>
      </c>
      <c r="AR176" s="410"/>
      <c r="AS176" s="409">
        <v>0.7</v>
      </c>
      <c r="AT176" s="410"/>
      <c r="AU176" s="409">
        <v>0.8</v>
      </c>
      <c r="AV176" s="410"/>
      <c r="AW176" s="409">
        <v>0.7</v>
      </c>
      <c r="AX176" s="410"/>
      <c r="AY176" s="409">
        <v>0.7</v>
      </c>
      <c r="AZ176" s="410"/>
      <c r="BA176" s="409">
        <v>0.7</v>
      </c>
      <c r="BB176" s="410"/>
      <c r="BC176" s="409">
        <v>0.9</v>
      </c>
      <c r="BD176" s="410"/>
      <c r="BE176" s="409">
        <v>0.7</v>
      </c>
      <c r="BF176" s="410"/>
      <c r="BG176" s="409">
        <v>0.7</v>
      </c>
      <c r="BH176" s="410"/>
      <c r="BI176" s="409">
        <v>1</v>
      </c>
      <c r="BJ176" s="410"/>
      <c r="BK176" s="409">
        <v>0.7</v>
      </c>
      <c r="BL176" s="410"/>
      <c r="BM176" s="409">
        <v>0.7</v>
      </c>
      <c r="BN176" s="410"/>
      <c r="BO176" s="409">
        <v>0.7</v>
      </c>
      <c r="BP176" s="410"/>
      <c r="BQ176" s="409">
        <v>1.1000000000000001</v>
      </c>
      <c r="BR176" s="410"/>
      <c r="BS176" s="409">
        <v>0.7</v>
      </c>
      <c r="BT176" s="410"/>
      <c r="BU176" s="409">
        <v>0.8</v>
      </c>
      <c r="BV176" s="410"/>
      <c r="BW176" s="409">
        <v>0.7</v>
      </c>
      <c r="BX176" s="410"/>
      <c r="BY176" s="409">
        <v>0.7</v>
      </c>
      <c r="BZ176" s="410"/>
      <c r="CA176" s="409">
        <v>0.8</v>
      </c>
      <c r="CB176" s="410"/>
      <c r="CC176" s="409">
        <v>0.8</v>
      </c>
      <c r="CD176" s="410"/>
      <c r="CE176" s="409">
        <v>0.7</v>
      </c>
      <c r="CF176" s="410"/>
      <c r="CG176" s="421">
        <v>0.9</v>
      </c>
      <c r="CH176" s="421"/>
      <c r="CI176" s="409">
        <v>0.7</v>
      </c>
      <c r="CJ176" s="410"/>
      <c r="CK176" s="409">
        <v>1</v>
      </c>
      <c r="CL176" s="410"/>
      <c r="CM176" s="409">
        <v>0.7</v>
      </c>
      <c r="CN176" s="410"/>
      <c r="CO176" s="409"/>
      <c r="CP176" s="410"/>
    </row>
    <row r="177" spans="1:94" x14ac:dyDescent="0.35">
      <c r="A177" s="413" t="s">
        <v>156</v>
      </c>
      <c r="B177" s="413"/>
      <c r="C177" s="413"/>
      <c r="D177" s="413"/>
      <c r="E177" s="413"/>
      <c r="F177" s="413"/>
      <c r="G177" s="413"/>
      <c r="H177" s="413"/>
      <c r="I177" s="413"/>
      <c r="K177" s="409">
        <v>0.7</v>
      </c>
      <c r="L177" s="410"/>
      <c r="M177" s="409">
        <v>0.7</v>
      </c>
      <c r="N177" s="410"/>
      <c r="O177" s="409">
        <v>0.7</v>
      </c>
      <c r="P177" s="410"/>
      <c r="Q177" s="409">
        <v>1</v>
      </c>
      <c r="R177" s="410"/>
      <c r="S177" s="409">
        <v>0.7</v>
      </c>
      <c r="T177" s="410"/>
      <c r="U177" s="409">
        <v>0.9</v>
      </c>
      <c r="V177" s="410"/>
      <c r="W177" s="409">
        <v>0.8</v>
      </c>
      <c r="X177" s="410"/>
      <c r="Y177" s="409">
        <v>0.7</v>
      </c>
      <c r="Z177" s="410"/>
      <c r="AA177" s="409">
        <v>0.9</v>
      </c>
      <c r="AB177" s="410"/>
      <c r="AC177" s="409">
        <v>1</v>
      </c>
      <c r="AD177" s="410"/>
      <c r="AE177" s="409">
        <v>0.8</v>
      </c>
      <c r="AF177" s="410"/>
      <c r="AG177" s="409">
        <v>1</v>
      </c>
      <c r="AH177" s="410"/>
      <c r="AI177" s="409">
        <v>0.8</v>
      </c>
      <c r="AJ177" s="410"/>
      <c r="AK177" s="409">
        <v>1</v>
      </c>
      <c r="AL177" s="410"/>
      <c r="AM177" s="409">
        <v>1</v>
      </c>
      <c r="AN177" s="410"/>
      <c r="AO177" s="409">
        <v>1</v>
      </c>
      <c r="AP177" s="410"/>
      <c r="AQ177" s="409">
        <v>1.1000000000000001</v>
      </c>
      <c r="AR177" s="410"/>
      <c r="AS177" s="409">
        <v>0.7</v>
      </c>
      <c r="AT177" s="410"/>
      <c r="AU177" s="409">
        <v>0.8</v>
      </c>
      <c r="AV177" s="410"/>
      <c r="AW177" s="409">
        <v>0.7</v>
      </c>
      <c r="AX177" s="410"/>
      <c r="AY177" s="409">
        <v>0.7</v>
      </c>
      <c r="AZ177" s="410"/>
      <c r="BA177" s="409">
        <v>0.7</v>
      </c>
      <c r="BB177" s="410"/>
      <c r="BC177" s="421">
        <v>0.9</v>
      </c>
      <c r="BD177" s="421"/>
      <c r="BE177" s="409">
        <v>0.7</v>
      </c>
      <c r="BF177" s="410"/>
      <c r="BG177" s="409">
        <v>0.7</v>
      </c>
      <c r="BH177" s="410"/>
      <c r="BI177" s="409">
        <v>1</v>
      </c>
      <c r="BJ177" s="410"/>
      <c r="BK177" s="409">
        <v>0.7</v>
      </c>
      <c r="BL177" s="410"/>
      <c r="BM177" s="409">
        <v>0.7</v>
      </c>
      <c r="BN177" s="410"/>
      <c r="BO177" s="409">
        <v>0.7</v>
      </c>
      <c r="BP177" s="410"/>
      <c r="BQ177" s="409">
        <v>1.2</v>
      </c>
      <c r="BR177" s="410"/>
      <c r="BS177" s="409">
        <v>0.7</v>
      </c>
      <c r="BT177" s="410"/>
      <c r="BU177" s="409">
        <v>0.8</v>
      </c>
      <c r="BV177" s="410"/>
      <c r="BW177" s="409">
        <v>0.7</v>
      </c>
      <c r="BX177" s="410"/>
      <c r="BY177" s="409">
        <v>0.7</v>
      </c>
      <c r="BZ177" s="410"/>
      <c r="CA177" s="409">
        <v>0.8</v>
      </c>
      <c r="CB177" s="410"/>
      <c r="CC177" s="409">
        <v>0.8</v>
      </c>
      <c r="CD177" s="410"/>
      <c r="CE177" s="409">
        <v>0.7</v>
      </c>
      <c r="CF177" s="410"/>
      <c r="CG177" s="421">
        <v>0.9</v>
      </c>
      <c r="CH177" s="421"/>
      <c r="CI177" s="409">
        <v>0.7</v>
      </c>
      <c r="CJ177" s="410"/>
      <c r="CK177" s="409">
        <v>1</v>
      </c>
      <c r="CL177" s="410"/>
      <c r="CM177" s="409">
        <v>0.7</v>
      </c>
      <c r="CN177" s="410"/>
      <c r="CO177" s="409"/>
      <c r="CP177" s="410"/>
    </row>
    <row r="178" spans="1:94" x14ac:dyDescent="0.35">
      <c r="A178" s="413" t="s">
        <v>158</v>
      </c>
      <c r="B178" s="413"/>
      <c r="C178" s="413"/>
      <c r="D178" s="413"/>
      <c r="E178" s="413"/>
      <c r="F178" s="413"/>
      <c r="G178" s="413"/>
      <c r="H178" s="413"/>
      <c r="I178" s="413"/>
      <c r="K178" s="409">
        <v>0.7</v>
      </c>
      <c r="L178" s="410"/>
      <c r="M178" s="409">
        <v>0.7</v>
      </c>
      <c r="N178" s="410"/>
      <c r="O178" s="409">
        <v>0.7</v>
      </c>
      <c r="P178" s="410"/>
      <c r="Q178" s="409">
        <v>1</v>
      </c>
      <c r="R178" s="410"/>
      <c r="S178" s="409">
        <v>0.7</v>
      </c>
      <c r="T178" s="410"/>
      <c r="U178" s="409">
        <v>0.9</v>
      </c>
      <c r="V178" s="410"/>
      <c r="W178" s="409">
        <v>0.8</v>
      </c>
      <c r="X178" s="410"/>
      <c r="Y178" s="409">
        <v>0.7</v>
      </c>
      <c r="Z178" s="410"/>
      <c r="AA178" s="409">
        <v>0.9</v>
      </c>
      <c r="AB178" s="410"/>
      <c r="AC178" s="409">
        <v>1</v>
      </c>
      <c r="AD178" s="410"/>
      <c r="AE178" s="409">
        <v>0.8</v>
      </c>
      <c r="AF178" s="410"/>
      <c r="AG178" s="409">
        <v>1</v>
      </c>
      <c r="AH178" s="410"/>
      <c r="AI178" s="409">
        <v>0.8</v>
      </c>
      <c r="AJ178" s="410"/>
      <c r="AK178" s="409">
        <v>1</v>
      </c>
      <c r="AL178" s="410"/>
      <c r="AM178" s="409">
        <v>1</v>
      </c>
      <c r="AN178" s="410"/>
      <c r="AO178" s="409">
        <v>1</v>
      </c>
      <c r="AP178" s="410"/>
      <c r="AQ178" s="409">
        <v>1.1000000000000001</v>
      </c>
      <c r="AR178" s="410"/>
      <c r="AS178" s="409">
        <v>0.7</v>
      </c>
      <c r="AT178" s="410"/>
      <c r="AU178" s="409">
        <v>0.8</v>
      </c>
      <c r="AV178" s="410"/>
      <c r="AW178" s="409">
        <v>0.7</v>
      </c>
      <c r="AX178" s="410"/>
      <c r="AY178" s="409">
        <v>0.7</v>
      </c>
      <c r="AZ178" s="410"/>
      <c r="BA178" s="409">
        <v>0.7</v>
      </c>
      <c r="BB178" s="410"/>
      <c r="BC178" s="409">
        <v>0.9</v>
      </c>
      <c r="BD178" s="410"/>
      <c r="BE178" s="409">
        <v>0.7</v>
      </c>
      <c r="BF178" s="410"/>
      <c r="BG178" s="409">
        <v>0.7</v>
      </c>
      <c r="BH178" s="410"/>
      <c r="BI178" s="409">
        <v>1</v>
      </c>
      <c r="BJ178" s="410"/>
      <c r="BK178" s="409">
        <v>0.7</v>
      </c>
      <c r="BL178" s="410"/>
      <c r="BM178" s="409">
        <v>0.7</v>
      </c>
      <c r="BN178" s="410"/>
      <c r="BO178" s="409">
        <v>0.7</v>
      </c>
      <c r="BP178" s="410"/>
      <c r="BQ178" s="409">
        <v>1.1000000000000001</v>
      </c>
      <c r="BR178" s="410"/>
      <c r="BS178" s="409">
        <v>0.7</v>
      </c>
      <c r="BT178" s="410"/>
      <c r="BU178" s="409">
        <v>0.8</v>
      </c>
      <c r="BV178" s="410"/>
      <c r="BW178" s="409">
        <v>0.7</v>
      </c>
      <c r="BX178" s="410"/>
      <c r="BY178" s="409">
        <v>0.7</v>
      </c>
      <c r="BZ178" s="410"/>
      <c r="CA178" s="409">
        <v>0.8</v>
      </c>
      <c r="CB178" s="410"/>
      <c r="CC178" s="409">
        <v>0.8</v>
      </c>
      <c r="CD178" s="410"/>
      <c r="CE178" s="409">
        <v>0.7</v>
      </c>
      <c r="CF178" s="410"/>
      <c r="CG178" s="409">
        <v>0.9</v>
      </c>
      <c r="CH178" s="410"/>
      <c r="CI178" s="409">
        <v>0.7</v>
      </c>
      <c r="CJ178" s="410"/>
      <c r="CK178" s="409">
        <v>1</v>
      </c>
      <c r="CL178" s="410"/>
      <c r="CM178" s="409">
        <v>0.7</v>
      </c>
      <c r="CN178" s="410"/>
      <c r="CO178" s="409"/>
      <c r="CP178" s="410"/>
    </row>
    <row r="179" spans="1:94" x14ac:dyDescent="0.35">
      <c r="A179" s="413" t="s">
        <v>264</v>
      </c>
      <c r="B179" s="413"/>
      <c r="C179" s="413"/>
      <c r="D179" s="413"/>
      <c r="E179" s="413"/>
      <c r="F179" s="413"/>
      <c r="G179" s="413"/>
      <c r="H179" s="413"/>
      <c r="I179" s="413"/>
      <c r="K179" s="409">
        <v>0.7</v>
      </c>
      <c r="L179" s="410"/>
      <c r="M179" s="409">
        <v>0.7</v>
      </c>
      <c r="N179" s="410"/>
      <c r="O179" s="409">
        <v>0.7</v>
      </c>
      <c r="P179" s="410"/>
      <c r="Q179" s="409">
        <v>1</v>
      </c>
      <c r="R179" s="410"/>
      <c r="S179" s="409">
        <v>0.7</v>
      </c>
      <c r="T179" s="410"/>
      <c r="U179" s="409">
        <v>0.9</v>
      </c>
      <c r="V179" s="410"/>
      <c r="W179" s="409">
        <v>0.8</v>
      </c>
      <c r="X179" s="410"/>
      <c r="Y179" s="409">
        <v>0.7</v>
      </c>
      <c r="Z179" s="410"/>
      <c r="AA179" s="409">
        <v>0.9</v>
      </c>
      <c r="AB179" s="410"/>
      <c r="AC179" s="409">
        <v>1</v>
      </c>
      <c r="AD179" s="410"/>
      <c r="AE179" s="409">
        <v>0.8</v>
      </c>
      <c r="AF179" s="410"/>
      <c r="AG179" s="409">
        <v>1</v>
      </c>
      <c r="AH179" s="410"/>
      <c r="AI179" s="409">
        <v>0.8</v>
      </c>
      <c r="AJ179" s="410"/>
      <c r="AK179" s="409">
        <v>1</v>
      </c>
      <c r="AL179" s="410"/>
      <c r="AM179" s="409">
        <v>1</v>
      </c>
      <c r="AN179" s="410"/>
      <c r="AO179" s="409">
        <v>1</v>
      </c>
      <c r="AP179" s="410"/>
      <c r="AQ179" s="409">
        <v>1.1000000000000001</v>
      </c>
      <c r="AR179" s="410"/>
      <c r="AS179" s="409">
        <v>0.7</v>
      </c>
      <c r="AT179" s="410"/>
      <c r="AU179" s="409">
        <v>0.8</v>
      </c>
      <c r="AV179" s="410"/>
      <c r="AW179" s="409">
        <v>0.7</v>
      </c>
      <c r="AX179" s="410"/>
      <c r="AY179" s="409">
        <v>0.7</v>
      </c>
      <c r="AZ179" s="410"/>
      <c r="BA179" s="409">
        <v>0.7</v>
      </c>
      <c r="BB179" s="410"/>
      <c r="BC179" s="421">
        <v>0.9</v>
      </c>
      <c r="BD179" s="421"/>
      <c r="BE179" s="409">
        <v>0.7</v>
      </c>
      <c r="BF179" s="410"/>
      <c r="BG179" s="409">
        <v>0.7</v>
      </c>
      <c r="BH179" s="410"/>
      <c r="BI179" s="409">
        <v>1</v>
      </c>
      <c r="BJ179" s="410"/>
      <c r="BK179" s="409">
        <v>0.7</v>
      </c>
      <c r="BL179" s="410"/>
      <c r="BM179" s="409">
        <v>0.7</v>
      </c>
      <c r="BN179" s="410"/>
      <c r="BO179" s="409">
        <v>0.7</v>
      </c>
      <c r="BP179" s="410"/>
      <c r="BQ179" s="409">
        <v>1.1000000000000001</v>
      </c>
      <c r="BR179" s="410"/>
      <c r="BS179" s="409">
        <v>0.7</v>
      </c>
      <c r="BT179" s="410"/>
      <c r="BU179" s="409">
        <v>0.8</v>
      </c>
      <c r="BV179" s="410"/>
      <c r="BW179" s="409">
        <v>0.7</v>
      </c>
      <c r="BX179" s="410"/>
      <c r="BY179" s="409">
        <v>0.7</v>
      </c>
      <c r="BZ179" s="410"/>
      <c r="CA179" s="409">
        <v>0.8</v>
      </c>
      <c r="CB179" s="410"/>
      <c r="CC179" s="409">
        <v>0.8</v>
      </c>
      <c r="CD179" s="410"/>
      <c r="CE179" s="409">
        <v>0.7</v>
      </c>
      <c r="CF179" s="410"/>
      <c r="CG179" s="421">
        <v>0.9</v>
      </c>
      <c r="CH179" s="421"/>
      <c r="CI179" s="409">
        <v>0.7</v>
      </c>
      <c r="CJ179" s="410"/>
      <c r="CK179" s="409">
        <v>1</v>
      </c>
      <c r="CL179" s="410"/>
      <c r="CM179" s="409">
        <v>0.7</v>
      </c>
      <c r="CN179" s="410"/>
      <c r="CO179" s="409"/>
      <c r="CP179" s="410"/>
    </row>
    <row r="180" spans="1:94" x14ac:dyDescent="0.35">
      <c r="A180" s="413" t="s">
        <v>265</v>
      </c>
      <c r="B180" s="413"/>
      <c r="C180" s="413"/>
      <c r="D180" s="413"/>
      <c r="E180" s="413"/>
      <c r="F180" s="413"/>
      <c r="G180" s="413"/>
      <c r="H180" s="413"/>
      <c r="I180" s="413"/>
      <c r="K180" s="409">
        <v>0.7</v>
      </c>
      <c r="L180" s="410"/>
      <c r="M180" s="409">
        <v>0.7</v>
      </c>
      <c r="N180" s="410"/>
      <c r="O180" s="409">
        <v>0.7</v>
      </c>
      <c r="P180" s="410"/>
      <c r="Q180" s="409">
        <v>1</v>
      </c>
      <c r="R180" s="410"/>
      <c r="S180" s="409">
        <v>0.7</v>
      </c>
      <c r="T180" s="410"/>
      <c r="U180" s="409">
        <v>0.9</v>
      </c>
      <c r="V180" s="410"/>
      <c r="W180" s="409">
        <v>0.8</v>
      </c>
      <c r="X180" s="410"/>
      <c r="Y180" s="409">
        <v>0.7</v>
      </c>
      <c r="Z180" s="410"/>
      <c r="AA180" s="409">
        <v>0.9</v>
      </c>
      <c r="AB180" s="410"/>
      <c r="AC180" s="409">
        <v>1</v>
      </c>
      <c r="AD180" s="410"/>
      <c r="AE180" s="409">
        <v>0.8</v>
      </c>
      <c r="AF180" s="410"/>
      <c r="AG180" s="409">
        <v>1</v>
      </c>
      <c r="AH180" s="410"/>
      <c r="AI180" s="409">
        <v>0.8</v>
      </c>
      <c r="AJ180" s="410"/>
      <c r="AK180" s="409">
        <v>1</v>
      </c>
      <c r="AL180" s="410"/>
      <c r="AM180" s="409">
        <v>1</v>
      </c>
      <c r="AN180" s="410"/>
      <c r="AO180" s="409">
        <v>1</v>
      </c>
      <c r="AP180" s="410"/>
      <c r="AQ180" s="409">
        <v>1.1000000000000001</v>
      </c>
      <c r="AR180" s="410"/>
      <c r="AS180" s="409">
        <v>0.7</v>
      </c>
      <c r="AT180" s="410"/>
      <c r="AU180" s="409">
        <v>0.8</v>
      </c>
      <c r="AV180" s="410"/>
      <c r="AW180" s="409">
        <v>0.7</v>
      </c>
      <c r="AX180" s="410"/>
      <c r="AY180" s="409">
        <v>0.7</v>
      </c>
      <c r="AZ180" s="410"/>
      <c r="BA180" s="409">
        <v>0.7</v>
      </c>
      <c r="BB180" s="410"/>
      <c r="BC180" s="409">
        <v>0.9</v>
      </c>
      <c r="BD180" s="410"/>
      <c r="BE180" s="409">
        <v>0.7</v>
      </c>
      <c r="BF180" s="410"/>
      <c r="BG180" s="409">
        <v>0.7</v>
      </c>
      <c r="BH180" s="410"/>
      <c r="BI180" s="409">
        <v>1</v>
      </c>
      <c r="BJ180" s="410"/>
      <c r="BK180" s="409">
        <v>0.7</v>
      </c>
      <c r="BL180" s="410"/>
      <c r="BM180" s="409">
        <v>0.7</v>
      </c>
      <c r="BN180" s="410"/>
      <c r="BO180" s="409">
        <v>0.7</v>
      </c>
      <c r="BP180" s="410"/>
      <c r="BQ180" s="409">
        <v>1.1000000000000001</v>
      </c>
      <c r="BR180" s="410"/>
      <c r="BS180" s="409">
        <v>0.7</v>
      </c>
      <c r="BT180" s="410"/>
      <c r="BU180" s="409">
        <v>0.8</v>
      </c>
      <c r="BV180" s="410"/>
      <c r="BW180" s="409">
        <v>0.7</v>
      </c>
      <c r="BX180" s="410"/>
      <c r="BY180" s="409">
        <v>0.7</v>
      </c>
      <c r="BZ180" s="410"/>
      <c r="CA180" s="409">
        <v>0.8</v>
      </c>
      <c r="CB180" s="410"/>
      <c r="CC180" s="409">
        <v>0.8</v>
      </c>
      <c r="CD180" s="410"/>
      <c r="CE180" s="409">
        <v>0.7</v>
      </c>
      <c r="CF180" s="410"/>
      <c r="CG180" s="409">
        <v>0.9</v>
      </c>
      <c r="CH180" s="410"/>
      <c r="CI180" s="409">
        <v>0.7</v>
      </c>
      <c r="CJ180" s="410"/>
      <c r="CK180" s="409">
        <v>0.7</v>
      </c>
      <c r="CL180" s="410"/>
      <c r="CM180" s="409">
        <v>0.7</v>
      </c>
      <c r="CN180" s="410"/>
      <c r="CO180" s="409"/>
      <c r="CP180" s="410"/>
    </row>
    <row r="181" spans="1:94" ht="8.5" customHeight="1" x14ac:dyDescent="0.35"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</row>
    <row r="182" spans="1:94" x14ac:dyDescent="0.35">
      <c r="A182" s="543" t="s">
        <v>159</v>
      </c>
      <c r="B182" s="543"/>
      <c r="C182" s="543"/>
      <c r="D182" s="543"/>
      <c r="E182" s="543"/>
      <c r="F182" s="543"/>
      <c r="G182" s="543"/>
      <c r="H182" s="543"/>
      <c r="I182" s="543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7"/>
      <c r="V182" s="147"/>
      <c r="W182" s="147"/>
      <c r="X182" s="147"/>
      <c r="Y182" s="147"/>
      <c r="Z182" s="147"/>
      <c r="AA182" s="147"/>
      <c r="AB182" s="147"/>
      <c r="AC182" s="147"/>
      <c r="AD182" s="147"/>
      <c r="AE182" s="147"/>
      <c r="AF182" s="147"/>
      <c r="AG182" s="147"/>
      <c r="AH182" s="147"/>
      <c r="AI182" s="147"/>
      <c r="AJ182" s="147"/>
      <c r="AK182" s="147"/>
      <c r="AL182" s="147"/>
      <c r="AM182" s="147"/>
      <c r="AN182" s="147"/>
      <c r="AO182" s="147"/>
      <c r="AP182" s="147"/>
      <c r="AQ182" s="147"/>
      <c r="AR182" s="147"/>
      <c r="AS182" s="147"/>
      <c r="AT182" s="147"/>
      <c r="AU182" s="147"/>
      <c r="AV182" s="147"/>
      <c r="AW182" s="147"/>
      <c r="AX182" s="147"/>
      <c r="AY182" s="147"/>
      <c r="AZ182" s="147"/>
      <c r="BA182" s="147"/>
      <c r="BB182" s="147"/>
      <c r="BC182" s="148"/>
      <c r="BD182" s="148"/>
      <c r="BE182" s="148"/>
      <c r="BF182" s="148"/>
      <c r="BG182" s="148"/>
      <c r="BH182" s="148"/>
      <c r="BI182" s="147"/>
      <c r="BJ182" s="147"/>
      <c r="BK182" s="148"/>
      <c r="BL182" s="148"/>
      <c r="BM182" s="148"/>
      <c r="BN182" s="148"/>
      <c r="BO182" s="148"/>
      <c r="BP182" s="148"/>
      <c r="BQ182" s="149"/>
      <c r="BR182" s="149"/>
      <c r="BS182" s="149"/>
      <c r="BT182" s="149"/>
      <c r="BU182" s="149"/>
      <c r="BV182" s="149"/>
      <c r="BW182" s="149"/>
      <c r="BX182" s="149"/>
      <c r="BY182" s="149"/>
      <c r="BZ182" s="149"/>
      <c r="CA182" s="149"/>
      <c r="CB182" s="149"/>
      <c r="CC182" s="150"/>
      <c r="CD182" s="150"/>
      <c r="CE182" s="150"/>
      <c r="CF182" s="150"/>
      <c r="CG182" s="150"/>
      <c r="CH182" s="150"/>
      <c r="CI182" s="150"/>
      <c r="CJ182" s="150"/>
      <c r="CK182" s="150"/>
      <c r="CL182" s="150"/>
      <c r="CM182" s="150"/>
      <c r="CN182" s="150"/>
      <c r="CO182" s="150"/>
      <c r="CP182" s="150"/>
    </row>
    <row r="183" spans="1:94" x14ac:dyDescent="0.35">
      <c r="A183" s="413" t="s">
        <v>160</v>
      </c>
      <c r="B183" s="413"/>
      <c r="C183" s="413"/>
      <c r="D183" s="413"/>
      <c r="E183" s="413"/>
      <c r="F183" s="413"/>
      <c r="G183" s="413"/>
      <c r="H183" s="413"/>
      <c r="I183" s="413"/>
      <c r="K183" s="409">
        <v>1.1000000000000001</v>
      </c>
      <c r="L183" s="410"/>
      <c r="M183" s="409">
        <v>1.1000000000000001</v>
      </c>
      <c r="N183" s="410"/>
      <c r="O183" s="409">
        <v>0.8</v>
      </c>
      <c r="P183" s="410"/>
      <c r="Q183" s="409">
        <v>1</v>
      </c>
      <c r="R183" s="410"/>
      <c r="S183" s="409">
        <v>1</v>
      </c>
      <c r="T183" s="410"/>
      <c r="U183" s="409">
        <v>1.1000000000000001</v>
      </c>
      <c r="V183" s="410"/>
      <c r="W183" s="409">
        <v>1.1000000000000001</v>
      </c>
      <c r="X183" s="410"/>
      <c r="Y183" s="409">
        <v>1.1000000000000001</v>
      </c>
      <c r="Z183" s="410"/>
      <c r="AA183" s="409">
        <v>1.1000000000000001</v>
      </c>
      <c r="AB183" s="410"/>
      <c r="AC183" s="409">
        <v>0.7</v>
      </c>
      <c r="AD183" s="410"/>
      <c r="AE183" s="409">
        <v>1.1000000000000001</v>
      </c>
      <c r="AF183" s="410"/>
      <c r="AG183" s="409">
        <v>1</v>
      </c>
      <c r="AH183" s="410"/>
      <c r="AI183" s="409">
        <v>0.8</v>
      </c>
      <c r="AJ183" s="410"/>
      <c r="AK183" s="409">
        <v>1.1000000000000001</v>
      </c>
      <c r="AL183" s="410"/>
      <c r="AM183" s="409">
        <v>0.8</v>
      </c>
      <c r="AN183" s="410"/>
      <c r="AO183" s="409">
        <v>0.8</v>
      </c>
      <c r="AP183" s="410"/>
      <c r="AQ183" s="409">
        <v>1</v>
      </c>
      <c r="AR183" s="410"/>
      <c r="AS183" s="409">
        <v>1.2</v>
      </c>
      <c r="AT183" s="410"/>
      <c r="AU183" s="409">
        <v>1.1000000000000001</v>
      </c>
      <c r="AV183" s="410"/>
      <c r="AW183" s="409">
        <v>0.9</v>
      </c>
      <c r="AX183" s="410"/>
      <c r="AY183" s="409">
        <v>0.9</v>
      </c>
      <c r="AZ183" s="410"/>
      <c r="BA183" s="409">
        <v>1</v>
      </c>
      <c r="BB183" s="410"/>
      <c r="BC183" s="409">
        <v>0.9</v>
      </c>
      <c r="BD183" s="410"/>
      <c r="BE183" s="409">
        <v>0.7</v>
      </c>
      <c r="BF183" s="410"/>
      <c r="BG183" s="409">
        <v>0.9</v>
      </c>
      <c r="BH183" s="410"/>
      <c r="BI183" s="409">
        <v>0.8</v>
      </c>
      <c r="BJ183" s="410"/>
      <c r="BK183" s="409">
        <v>1.2</v>
      </c>
      <c r="BL183" s="410"/>
      <c r="BM183" s="409">
        <v>0.8</v>
      </c>
      <c r="BN183" s="410"/>
      <c r="BO183" s="409">
        <v>1.2</v>
      </c>
      <c r="BP183" s="410"/>
      <c r="BQ183" s="409">
        <v>1</v>
      </c>
      <c r="BR183" s="410"/>
      <c r="BS183" s="409">
        <v>1.2</v>
      </c>
      <c r="BT183" s="410"/>
      <c r="BU183" s="409">
        <v>0.9</v>
      </c>
      <c r="BV183" s="410"/>
      <c r="BW183" s="409">
        <v>0.9</v>
      </c>
      <c r="BX183" s="410"/>
      <c r="BY183" s="421">
        <v>0.9</v>
      </c>
      <c r="BZ183" s="421"/>
      <c r="CA183" s="409">
        <v>1.2</v>
      </c>
      <c r="CB183" s="410"/>
      <c r="CC183" s="409">
        <v>0.8</v>
      </c>
      <c r="CD183" s="410"/>
      <c r="CE183" s="409">
        <v>1.2</v>
      </c>
      <c r="CF183" s="410"/>
      <c r="CG183" s="409">
        <v>0.8</v>
      </c>
      <c r="CH183" s="410"/>
      <c r="CI183" s="421">
        <v>1</v>
      </c>
      <c r="CJ183" s="421"/>
      <c r="CK183" s="409">
        <v>1.2</v>
      </c>
      <c r="CL183" s="410"/>
      <c r="CM183" s="409">
        <v>1</v>
      </c>
      <c r="CN183" s="410"/>
      <c r="CO183" s="409"/>
      <c r="CP183" s="410"/>
    </row>
    <row r="184" spans="1:94" x14ac:dyDescent="0.35">
      <c r="A184" s="413" t="s">
        <v>423</v>
      </c>
      <c r="B184" s="413"/>
      <c r="C184" s="413"/>
      <c r="D184" s="413"/>
      <c r="E184" s="413"/>
      <c r="F184" s="413"/>
      <c r="G184" s="413"/>
      <c r="H184" s="413"/>
      <c r="I184" s="413"/>
      <c r="K184" s="409">
        <v>1.2</v>
      </c>
      <c r="L184" s="410"/>
      <c r="M184" s="409">
        <v>1</v>
      </c>
      <c r="N184" s="410"/>
      <c r="O184" s="409">
        <v>0.8</v>
      </c>
      <c r="P184" s="410"/>
      <c r="Q184" s="409">
        <v>1.2</v>
      </c>
      <c r="R184" s="410"/>
      <c r="S184" s="409">
        <v>1.2</v>
      </c>
      <c r="T184" s="410"/>
      <c r="U184" s="409">
        <v>1.1000000000000001</v>
      </c>
      <c r="V184" s="410"/>
      <c r="W184" s="409">
        <v>1.1000000000000001</v>
      </c>
      <c r="X184" s="410"/>
      <c r="Y184" s="409">
        <v>1.1000000000000001</v>
      </c>
      <c r="Z184" s="410"/>
      <c r="AA184" s="409">
        <v>1.1000000000000001</v>
      </c>
      <c r="AB184" s="410"/>
      <c r="AC184" s="409">
        <v>1.1000000000000001</v>
      </c>
      <c r="AD184" s="410"/>
      <c r="AE184" s="409">
        <v>1.1000000000000001</v>
      </c>
      <c r="AF184" s="410"/>
      <c r="AG184" s="409">
        <v>1</v>
      </c>
      <c r="AH184" s="410"/>
      <c r="AI184" s="409">
        <v>0.8</v>
      </c>
      <c r="AJ184" s="410"/>
      <c r="AK184" s="409">
        <v>1.1000000000000001</v>
      </c>
      <c r="AL184" s="410"/>
      <c r="AM184" s="409">
        <v>0.8</v>
      </c>
      <c r="AN184" s="410"/>
      <c r="AO184" s="409">
        <v>0.8</v>
      </c>
      <c r="AP184" s="410"/>
      <c r="AQ184" s="409">
        <v>0.8</v>
      </c>
      <c r="AR184" s="410"/>
      <c r="AS184" s="409">
        <v>1</v>
      </c>
      <c r="AT184" s="410"/>
      <c r="AU184" s="409">
        <v>1.1000000000000001</v>
      </c>
      <c r="AV184" s="410"/>
      <c r="AW184" s="409">
        <v>1.2</v>
      </c>
      <c r="AX184" s="410"/>
      <c r="AY184" s="409">
        <v>1.3</v>
      </c>
      <c r="AZ184" s="410"/>
      <c r="BA184" s="409">
        <v>1.2</v>
      </c>
      <c r="BB184" s="410"/>
      <c r="BC184" s="409">
        <v>1.2</v>
      </c>
      <c r="BD184" s="410"/>
      <c r="BE184" s="409">
        <v>1.2</v>
      </c>
      <c r="BF184" s="410"/>
      <c r="BG184" s="409">
        <v>1.1000000000000001</v>
      </c>
      <c r="BH184" s="410"/>
      <c r="BI184" s="409">
        <v>0.8</v>
      </c>
      <c r="BJ184" s="410"/>
      <c r="BK184" s="409">
        <v>1</v>
      </c>
      <c r="BL184" s="410"/>
      <c r="BM184" s="409">
        <v>1.3</v>
      </c>
      <c r="BN184" s="410"/>
      <c r="BO184" s="409">
        <v>1</v>
      </c>
      <c r="BP184" s="410"/>
      <c r="BQ184" s="409">
        <v>1</v>
      </c>
      <c r="BR184" s="410"/>
      <c r="BS184" s="409">
        <v>1.2</v>
      </c>
      <c r="BT184" s="410"/>
      <c r="BU184" s="409">
        <v>1</v>
      </c>
      <c r="BV184" s="410"/>
      <c r="BW184" s="409">
        <v>0.7</v>
      </c>
      <c r="BX184" s="410"/>
      <c r="BY184" s="409">
        <v>1.2</v>
      </c>
      <c r="BZ184" s="410"/>
      <c r="CA184" s="409">
        <v>1</v>
      </c>
      <c r="CB184" s="410"/>
      <c r="CC184" s="409">
        <v>1.2</v>
      </c>
      <c r="CD184" s="410"/>
      <c r="CE184" s="409">
        <v>1</v>
      </c>
      <c r="CF184" s="410"/>
      <c r="CG184" s="409">
        <v>1.2</v>
      </c>
      <c r="CH184" s="410"/>
      <c r="CI184" s="421">
        <v>0.9</v>
      </c>
      <c r="CJ184" s="421"/>
      <c r="CK184" s="409">
        <v>1.1000000000000001</v>
      </c>
      <c r="CL184" s="410"/>
      <c r="CM184" s="409">
        <v>1</v>
      </c>
      <c r="CN184" s="410"/>
      <c r="CO184" s="409"/>
      <c r="CP184" s="410"/>
    </row>
    <row r="185" spans="1:94" x14ac:dyDescent="0.35">
      <c r="A185" s="413" t="s">
        <v>161</v>
      </c>
      <c r="B185" s="413"/>
      <c r="C185" s="413"/>
      <c r="D185" s="413"/>
      <c r="E185" s="413"/>
      <c r="F185" s="413"/>
      <c r="G185" s="413"/>
      <c r="H185" s="413"/>
      <c r="I185" s="413"/>
      <c r="K185" s="409">
        <v>1</v>
      </c>
      <c r="L185" s="410"/>
      <c r="M185" s="409">
        <v>1</v>
      </c>
      <c r="N185" s="410"/>
      <c r="O185" s="409">
        <v>0.8</v>
      </c>
      <c r="P185" s="410"/>
      <c r="Q185" s="409">
        <v>1</v>
      </c>
      <c r="R185" s="410"/>
      <c r="S185" s="409">
        <v>1</v>
      </c>
      <c r="T185" s="410"/>
      <c r="U185" s="409">
        <v>1.1000000000000001</v>
      </c>
      <c r="V185" s="410"/>
      <c r="W185" s="409">
        <v>1.1000000000000001</v>
      </c>
      <c r="X185" s="410"/>
      <c r="Y185" s="409">
        <v>1.2</v>
      </c>
      <c r="Z185" s="410"/>
      <c r="AA185" s="409">
        <v>1.1000000000000001</v>
      </c>
      <c r="AB185" s="410"/>
      <c r="AC185" s="409">
        <v>1.1000000000000001</v>
      </c>
      <c r="AD185" s="410"/>
      <c r="AE185" s="409">
        <v>1.1000000000000001</v>
      </c>
      <c r="AF185" s="410"/>
      <c r="AG185" s="409">
        <v>1.2</v>
      </c>
      <c r="AH185" s="410"/>
      <c r="AI185" s="409">
        <v>1.3</v>
      </c>
      <c r="AJ185" s="410"/>
      <c r="AK185" s="409">
        <v>1.2</v>
      </c>
      <c r="AL185" s="410"/>
      <c r="AM185" s="409">
        <v>0.8</v>
      </c>
      <c r="AN185" s="410"/>
      <c r="AO185" s="409">
        <v>1</v>
      </c>
      <c r="AP185" s="410"/>
      <c r="AQ185" s="409">
        <v>0.8</v>
      </c>
      <c r="AR185" s="410"/>
      <c r="AS185" s="409">
        <v>1.1000000000000001</v>
      </c>
      <c r="AT185" s="410"/>
      <c r="AU185" s="409">
        <v>1.2</v>
      </c>
      <c r="AV185" s="410"/>
      <c r="AW185" s="409">
        <v>1.2</v>
      </c>
      <c r="AX185" s="410"/>
      <c r="AY185" s="409">
        <v>1.2</v>
      </c>
      <c r="AZ185" s="410"/>
      <c r="BA185" s="409">
        <v>1</v>
      </c>
      <c r="BB185" s="410"/>
      <c r="BC185" s="409">
        <v>0.9</v>
      </c>
      <c r="BD185" s="410"/>
      <c r="BE185" s="409">
        <v>0.7</v>
      </c>
      <c r="BF185" s="410"/>
      <c r="BG185" s="409">
        <v>0.9</v>
      </c>
      <c r="BH185" s="410"/>
      <c r="BI185" s="409">
        <v>0.8</v>
      </c>
      <c r="BJ185" s="410"/>
      <c r="BK185" s="409">
        <v>1.3</v>
      </c>
      <c r="BL185" s="410"/>
      <c r="BM185" s="409">
        <v>1.1000000000000001</v>
      </c>
      <c r="BN185" s="410"/>
      <c r="BO185" s="409">
        <v>1.3</v>
      </c>
      <c r="BP185" s="410"/>
      <c r="BQ185" s="409">
        <v>1</v>
      </c>
      <c r="BR185" s="410"/>
      <c r="BS185" s="409">
        <v>1.2</v>
      </c>
      <c r="BT185" s="410"/>
      <c r="BU185" s="421">
        <v>0.9</v>
      </c>
      <c r="BV185" s="421"/>
      <c r="BW185" s="421">
        <v>0.9</v>
      </c>
      <c r="BX185" s="421"/>
      <c r="BY185" s="421">
        <v>1.2</v>
      </c>
      <c r="BZ185" s="421"/>
      <c r="CA185" s="409">
        <v>1.2</v>
      </c>
      <c r="CB185" s="410"/>
      <c r="CC185" s="409">
        <v>1.2</v>
      </c>
      <c r="CD185" s="410"/>
      <c r="CE185" s="409">
        <v>1</v>
      </c>
      <c r="CF185" s="410"/>
      <c r="CG185" s="409">
        <v>1.2</v>
      </c>
      <c r="CH185" s="410"/>
      <c r="CI185" s="409">
        <v>1.1000000000000001</v>
      </c>
      <c r="CJ185" s="410"/>
      <c r="CK185" s="409">
        <v>1.1000000000000001</v>
      </c>
      <c r="CL185" s="410"/>
      <c r="CM185" s="409">
        <v>1.1000000000000001</v>
      </c>
      <c r="CN185" s="410"/>
      <c r="CO185" s="409"/>
      <c r="CP185" s="410"/>
    </row>
    <row r="186" spans="1:94" x14ac:dyDescent="0.35">
      <c r="A186" s="413" t="s">
        <v>162</v>
      </c>
      <c r="B186" s="413"/>
      <c r="C186" s="413"/>
      <c r="D186" s="413"/>
      <c r="E186" s="413"/>
      <c r="F186" s="413"/>
      <c r="G186" s="413"/>
      <c r="H186" s="413"/>
      <c r="I186" s="413"/>
      <c r="K186" s="409">
        <v>1</v>
      </c>
      <c r="L186" s="410"/>
      <c r="M186" s="409">
        <v>1</v>
      </c>
      <c r="N186" s="410"/>
      <c r="O186" s="409">
        <v>0.8</v>
      </c>
      <c r="P186" s="410"/>
      <c r="Q186" s="409">
        <v>1</v>
      </c>
      <c r="R186" s="410"/>
      <c r="S186" s="409">
        <v>1</v>
      </c>
      <c r="T186" s="410"/>
      <c r="U186" s="409">
        <v>1.1000000000000001</v>
      </c>
      <c r="V186" s="410"/>
      <c r="W186" s="409">
        <v>1.1000000000000001</v>
      </c>
      <c r="X186" s="410"/>
      <c r="Y186" s="409">
        <v>1.2</v>
      </c>
      <c r="Z186" s="410"/>
      <c r="AA186" s="409">
        <v>1.1000000000000001</v>
      </c>
      <c r="AB186" s="410"/>
      <c r="AC186" s="409">
        <v>1.1000000000000001</v>
      </c>
      <c r="AD186" s="410"/>
      <c r="AE186" s="409">
        <v>1.2</v>
      </c>
      <c r="AF186" s="410"/>
      <c r="AG186" s="409">
        <v>1</v>
      </c>
      <c r="AH186" s="410"/>
      <c r="AI186" s="409">
        <v>1.1000000000000001</v>
      </c>
      <c r="AJ186" s="410"/>
      <c r="AK186" s="409">
        <v>1.1000000000000001</v>
      </c>
      <c r="AL186" s="410"/>
      <c r="AM186" s="409">
        <v>0.8</v>
      </c>
      <c r="AN186" s="410"/>
      <c r="AO186" s="409">
        <v>0.8</v>
      </c>
      <c r="AP186" s="410"/>
      <c r="AQ186" s="409">
        <v>0.8</v>
      </c>
      <c r="AR186" s="410"/>
      <c r="AS186" s="409">
        <v>1</v>
      </c>
      <c r="AT186" s="410"/>
      <c r="AU186" s="409">
        <v>1.1000000000000001</v>
      </c>
      <c r="AV186" s="410"/>
      <c r="AW186" s="409">
        <v>1.2</v>
      </c>
      <c r="AX186" s="410"/>
      <c r="AY186" s="409">
        <v>1.2</v>
      </c>
      <c r="AZ186" s="410"/>
      <c r="BA186" s="409">
        <v>1</v>
      </c>
      <c r="BB186" s="410"/>
      <c r="BC186" s="409">
        <v>1.2</v>
      </c>
      <c r="BD186" s="410"/>
      <c r="BE186" s="409">
        <v>1.1000000000000001</v>
      </c>
      <c r="BF186" s="410"/>
      <c r="BG186" s="421">
        <v>0.9</v>
      </c>
      <c r="BH186" s="421"/>
      <c r="BI186" s="409">
        <v>0.8</v>
      </c>
      <c r="BJ186" s="410"/>
      <c r="BK186" s="409">
        <v>1</v>
      </c>
      <c r="BL186" s="410"/>
      <c r="BM186" s="409">
        <v>1.1000000000000001</v>
      </c>
      <c r="BN186" s="410"/>
      <c r="BO186" s="421">
        <v>1</v>
      </c>
      <c r="BP186" s="421"/>
      <c r="BQ186" s="409">
        <v>1.2</v>
      </c>
      <c r="BR186" s="410"/>
      <c r="BS186" s="409">
        <v>1.2</v>
      </c>
      <c r="BT186" s="410"/>
      <c r="BU186" s="409">
        <v>0.9</v>
      </c>
      <c r="BV186" s="410"/>
      <c r="BW186" s="421">
        <v>0.9</v>
      </c>
      <c r="BX186" s="421"/>
      <c r="BY186" s="421">
        <v>0.9</v>
      </c>
      <c r="BZ186" s="421"/>
      <c r="CA186" s="409">
        <v>1.2</v>
      </c>
      <c r="CB186" s="410"/>
      <c r="CC186" s="409">
        <v>1.2</v>
      </c>
      <c r="CD186" s="410"/>
      <c r="CE186" s="409">
        <v>0.7</v>
      </c>
      <c r="CF186" s="410"/>
      <c r="CG186" s="409">
        <v>1.2</v>
      </c>
      <c r="CH186" s="410"/>
      <c r="CI186" s="421">
        <v>0.9</v>
      </c>
      <c r="CJ186" s="421"/>
      <c r="CK186" s="409">
        <v>1.1000000000000001</v>
      </c>
      <c r="CL186" s="410"/>
      <c r="CM186" s="409">
        <v>0.7</v>
      </c>
      <c r="CN186" s="410"/>
      <c r="CO186" s="409"/>
      <c r="CP186" s="410"/>
    </row>
    <row r="187" spans="1:94" x14ac:dyDescent="0.35">
      <c r="A187" s="413" t="s">
        <v>165</v>
      </c>
      <c r="B187" s="413"/>
      <c r="C187" s="413"/>
      <c r="D187" s="413"/>
      <c r="E187" s="413"/>
      <c r="F187" s="413"/>
      <c r="G187" s="413"/>
      <c r="H187" s="413"/>
      <c r="I187" s="413"/>
      <c r="K187" s="409">
        <v>1</v>
      </c>
      <c r="L187" s="410"/>
      <c r="M187" s="409">
        <v>1</v>
      </c>
      <c r="N187" s="410"/>
      <c r="O187" s="409">
        <v>0.8</v>
      </c>
      <c r="P187" s="410"/>
      <c r="Q187" s="409">
        <v>1</v>
      </c>
      <c r="R187" s="410"/>
      <c r="S187" s="409">
        <v>1</v>
      </c>
      <c r="T187" s="410"/>
      <c r="U187" s="409">
        <v>0.7</v>
      </c>
      <c r="V187" s="410"/>
      <c r="W187" s="409">
        <v>0.7</v>
      </c>
      <c r="X187" s="410"/>
      <c r="Y187" s="409">
        <v>1.1000000000000001</v>
      </c>
      <c r="Z187" s="410"/>
      <c r="AA187" s="409">
        <v>0.7</v>
      </c>
      <c r="AB187" s="410"/>
      <c r="AC187" s="409">
        <v>1.1000000000000001</v>
      </c>
      <c r="AD187" s="410"/>
      <c r="AE187" s="409">
        <v>1.1000000000000001</v>
      </c>
      <c r="AF187" s="410"/>
      <c r="AG187" s="409">
        <v>1</v>
      </c>
      <c r="AH187" s="410"/>
      <c r="AI187" s="409">
        <v>0.8</v>
      </c>
      <c r="AJ187" s="410"/>
      <c r="AK187" s="409">
        <v>1.1000000000000001</v>
      </c>
      <c r="AL187" s="410"/>
      <c r="AM187" s="409">
        <v>0.8</v>
      </c>
      <c r="AN187" s="410"/>
      <c r="AO187" s="409">
        <v>0.8</v>
      </c>
      <c r="AP187" s="410"/>
      <c r="AQ187" s="409">
        <v>0.8</v>
      </c>
      <c r="AR187" s="410"/>
      <c r="AS187" s="409">
        <v>1</v>
      </c>
      <c r="AT187" s="410"/>
      <c r="AU187" s="409">
        <v>0.7</v>
      </c>
      <c r="AV187" s="410"/>
      <c r="AW187" s="409">
        <v>0.7</v>
      </c>
      <c r="AX187" s="410"/>
      <c r="AY187" s="409">
        <v>0.7</v>
      </c>
      <c r="AZ187" s="410"/>
      <c r="BA187" s="409">
        <v>1</v>
      </c>
      <c r="BB187" s="410"/>
      <c r="BC187" s="409">
        <v>0.9</v>
      </c>
      <c r="BD187" s="410"/>
      <c r="BE187" s="409">
        <v>0.7</v>
      </c>
      <c r="BF187" s="410"/>
      <c r="BG187" s="409">
        <v>0.9</v>
      </c>
      <c r="BH187" s="410"/>
      <c r="BI187" s="409">
        <v>0.8</v>
      </c>
      <c r="BJ187" s="410"/>
      <c r="BK187" s="409">
        <v>1</v>
      </c>
      <c r="BL187" s="410"/>
      <c r="BM187" s="409">
        <v>1.1000000000000001</v>
      </c>
      <c r="BN187" s="410"/>
      <c r="BO187" s="409">
        <v>1</v>
      </c>
      <c r="BP187" s="410"/>
      <c r="BQ187" s="409">
        <v>1</v>
      </c>
      <c r="BR187" s="410"/>
      <c r="BS187" s="409">
        <v>1.2</v>
      </c>
      <c r="BT187" s="410"/>
      <c r="BU187" s="421">
        <v>0.9</v>
      </c>
      <c r="BV187" s="421"/>
      <c r="BW187" s="409">
        <v>0.9</v>
      </c>
      <c r="BX187" s="410"/>
      <c r="BY187" s="409">
        <v>0.9</v>
      </c>
      <c r="BZ187" s="410"/>
      <c r="CA187" s="409">
        <v>0.7</v>
      </c>
      <c r="CB187" s="410"/>
      <c r="CC187" s="409">
        <v>0.9</v>
      </c>
      <c r="CD187" s="410"/>
      <c r="CE187" s="409">
        <v>1</v>
      </c>
      <c r="CF187" s="410"/>
      <c r="CG187" s="409">
        <v>0.9</v>
      </c>
      <c r="CH187" s="410"/>
      <c r="CI187" s="421">
        <v>0.9</v>
      </c>
      <c r="CJ187" s="421"/>
      <c r="CK187" s="409">
        <v>1.1000000000000001</v>
      </c>
      <c r="CL187" s="410"/>
      <c r="CM187" s="409">
        <v>1</v>
      </c>
      <c r="CN187" s="410"/>
      <c r="CO187" s="409"/>
      <c r="CP187" s="410"/>
    </row>
    <row r="188" spans="1:94" x14ac:dyDescent="0.35">
      <c r="A188" s="413" t="s">
        <v>163</v>
      </c>
      <c r="B188" s="413"/>
      <c r="C188" s="413"/>
      <c r="D188" s="413"/>
      <c r="E188" s="413"/>
      <c r="F188" s="413"/>
      <c r="G188" s="413"/>
      <c r="H188" s="413"/>
      <c r="I188" s="413"/>
      <c r="K188" s="409">
        <v>1.2</v>
      </c>
      <c r="L188" s="410"/>
      <c r="M188" s="409">
        <v>1.2</v>
      </c>
      <c r="N188" s="410"/>
      <c r="O188" s="409">
        <v>0.8</v>
      </c>
      <c r="P188" s="410"/>
      <c r="Q188" s="409">
        <v>1.2</v>
      </c>
      <c r="R188" s="410"/>
      <c r="S188" s="409">
        <v>1.2</v>
      </c>
      <c r="T188" s="410"/>
      <c r="U188" s="409">
        <v>1.1000000000000001</v>
      </c>
      <c r="V188" s="410"/>
      <c r="W188" s="409">
        <v>1.1000000000000001</v>
      </c>
      <c r="X188" s="410"/>
      <c r="Y188" s="409">
        <v>1.1000000000000001</v>
      </c>
      <c r="Z188" s="410"/>
      <c r="AA188" s="409">
        <v>1.1000000000000001</v>
      </c>
      <c r="AB188" s="410"/>
      <c r="AC188" s="409">
        <v>1.1000000000000001</v>
      </c>
      <c r="AD188" s="410"/>
      <c r="AE188" s="409">
        <v>1.2</v>
      </c>
      <c r="AF188" s="410"/>
      <c r="AG188" s="409">
        <v>1.1000000000000001</v>
      </c>
      <c r="AH188" s="410"/>
      <c r="AI188" s="409">
        <v>1.1000000000000001</v>
      </c>
      <c r="AJ188" s="410"/>
      <c r="AK188" s="409">
        <v>1.1000000000000001</v>
      </c>
      <c r="AL188" s="410"/>
      <c r="AM188" s="409">
        <v>0.8</v>
      </c>
      <c r="AN188" s="410"/>
      <c r="AO188" s="409">
        <v>1.1000000000000001</v>
      </c>
      <c r="AP188" s="410"/>
      <c r="AQ188" s="409">
        <v>0.8</v>
      </c>
      <c r="AR188" s="410"/>
      <c r="AS188" s="409">
        <v>1</v>
      </c>
      <c r="AT188" s="410"/>
      <c r="AU188" s="409">
        <v>1.1000000000000001</v>
      </c>
      <c r="AV188" s="410"/>
      <c r="AW188" s="409">
        <v>1.2</v>
      </c>
      <c r="AX188" s="410"/>
      <c r="AY188" s="409">
        <v>1.2</v>
      </c>
      <c r="AZ188" s="410"/>
      <c r="BA188" s="409">
        <v>1</v>
      </c>
      <c r="BB188" s="410"/>
      <c r="BC188" s="409">
        <v>1.2</v>
      </c>
      <c r="BD188" s="410"/>
      <c r="BE188" s="409">
        <v>1.2</v>
      </c>
      <c r="BF188" s="410"/>
      <c r="BG188" s="421">
        <v>0.9</v>
      </c>
      <c r="BH188" s="421"/>
      <c r="BI188" s="409">
        <v>1.2</v>
      </c>
      <c r="BJ188" s="410"/>
      <c r="BK188" s="409">
        <v>1</v>
      </c>
      <c r="BL188" s="410"/>
      <c r="BM188" s="409">
        <v>1.2</v>
      </c>
      <c r="BN188" s="410"/>
      <c r="BO188" s="421">
        <v>1.1000000000000001</v>
      </c>
      <c r="BP188" s="421"/>
      <c r="BQ188" s="409">
        <v>1.2</v>
      </c>
      <c r="BR188" s="410"/>
      <c r="BS188" s="409">
        <v>1.2</v>
      </c>
      <c r="BT188" s="410"/>
      <c r="BU188" s="409">
        <v>1</v>
      </c>
      <c r="BV188" s="410"/>
      <c r="BW188" s="409">
        <v>1</v>
      </c>
      <c r="BX188" s="410"/>
      <c r="BY188" s="421">
        <v>1</v>
      </c>
      <c r="BZ188" s="421"/>
      <c r="CA188" s="409">
        <v>1.2</v>
      </c>
      <c r="CB188" s="410"/>
      <c r="CC188" s="409">
        <v>1.2</v>
      </c>
      <c r="CD188" s="410"/>
      <c r="CE188" s="409">
        <v>1</v>
      </c>
      <c r="CF188" s="410"/>
      <c r="CG188" s="409">
        <v>1.2</v>
      </c>
      <c r="CH188" s="410"/>
      <c r="CI188" s="421">
        <v>1</v>
      </c>
      <c r="CJ188" s="421"/>
      <c r="CK188" s="409">
        <v>1.1000000000000001</v>
      </c>
      <c r="CL188" s="410"/>
      <c r="CM188" s="409">
        <v>0.8</v>
      </c>
      <c r="CN188" s="410"/>
      <c r="CO188" s="409"/>
      <c r="CP188" s="410"/>
    </row>
    <row r="189" spans="1:94" x14ac:dyDescent="0.35">
      <c r="A189" s="413" t="s">
        <v>167</v>
      </c>
      <c r="B189" s="413"/>
      <c r="C189" s="413"/>
      <c r="D189" s="413"/>
      <c r="E189" s="413"/>
      <c r="F189" s="413"/>
      <c r="G189" s="413"/>
      <c r="H189" s="413"/>
      <c r="I189" s="413"/>
      <c r="K189" s="409">
        <v>1</v>
      </c>
      <c r="L189" s="410"/>
      <c r="M189" s="409">
        <v>1.3</v>
      </c>
      <c r="N189" s="410"/>
      <c r="O189" s="409">
        <v>1.1000000000000001</v>
      </c>
      <c r="P189" s="410"/>
      <c r="Q189" s="409">
        <v>1</v>
      </c>
      <c r="R189" s="410"/>
      <c r="S189" s="409">
        <v>1</v>
      </c>
      <c r="T189" s="410"/>
      <c r="U189" s="409">
        <v>0.7</v>
      </c>
      <c r="V189" s="410"/>
      <c r="W189" s="409">
        <v>0.7</v>
      </c>
      <c r="X189" s="410"/>
      <c r="Y189" s="409">
        <v>1.1000000000000001</v>
      </c>
      <c r="Z189" s="410"/>
      <c r="AA189" s="409">
        <v>0.7</v>
      </c>
      <c r="AB189" s="410"/>
      <c r="AC189" s="409">
        <v>0.7</v>
      </c>
      <c r="AD189" s="410"/>
      <c r="AE189" s="409">
        <v>0.7</v>
      </c>
      <c r="AF189" s="410"/>
      <c r="AG189" s="409">
        <v>0.8</v>
      </c>
      <c r="AH189" s="410"/>
      <c r="AI189" s="409">
        <v>0.8</v>
      </c>
      <c r="AJ189" s="410"/>
      <c r="AK189" s="409">
        <v>0.8</v>
      </c>
      <c r="AL189" s="410"/>
      <c r="AM189" s="409">
        <v>0.8</v>
      </c>
      <c r="AN189" s="410"/>
      <c r="AO189" s="409">
        <v>0.8</v>
      </c>
      <c r="AP189" s="410"/>
      <c r="AQ189" s="409">
        <v>0.8</v>
      </c>
      <c r="AR189" s="410"/>
      <c r="AS189" s="409">
        <v>1</v>
      </c>
      <c r="AT189" s="410"/>
      <c r="AU189" s="409">
        <v>0.8</v>
      </c>
      <c r="AV189" s="410"/>
      <c r="AW189" s="409">
        <v>1.2</v>
      </c>
      <c r="AX189" s="410"/>
      <c r="AY189" s="409">
        <v>0.8</v>
      </c>
      <c r="AZ189" s="410"/>
      <c r="BA189" s="409">
        <v>1</v>
      </c>
      <c r="BB189" s="410"/>
      <c r="BC189" s="409">
        <v>0.9</v>
      </c>
      <c r="BD189" s="410"/>
      <c r="BE189" s="409">
        <v>0.7</v>
      </c>
      <c r="BF189" s="410"/>
      <c r="BG189" s="409">
        <v>0.9</v>
      </c>
      <c r="BH189" s="410"/>
      <c r="BI189" s="409">
        <v>0.8</v>
      </c>
      <c r="BJ189" s="410"/>
      <c r="BK189" s="409">
        <v>0.7</v>
      </c>
      <c r="BL189" s="410"/>
      <c r="BM189" s="409">
        <v>1.2</v>
      </c>
      <c r="BN189" s="410"/>
      <c r="BO189" s="409">
        <v>1</v>
      </c>
      <c r="BP189" s="410"/>
      <c r="BQ189" s="409">
        <v>1.2</v>
      </c>
      <c r="BR189" s="410"/>
      <c r="BS189" s="409">
        <v>1.2</v>
      </c>
      <c r="BT189" s="410"/>
      <c r="BU189" s="421">
        <v>0.9</v>
      </c>
      <c r="BV189" s="421"/>
      <c r="BW189" s="409">
        <v>1.3</v>
      </c>
      <c r="BX189" s="410"/>
      <c r="BY189" s="421">
        <v>0.9</v>
      </c>
      <c r="BZ189" s="421"/>
      <c r="CA189" s="409">
        <v>1.2</v>
      </c>
      <c r="CB189" s="410"/>
      <c r="CC189" s="409">
        <v>1.2</v>
      </c>
      <c r="CD189" s="410"/>
      <c r="CE189" s="409">
        <v>1</v>
      </c>
      <c r="CF189" s="410"/>
      <c r="CG189" s="409">
        <v>1.2</v>
      </c>
      <c r="CH189" s="410"/>
      <c r="CI189" s="409">
        <v>0.7</v>
      </c>
      <c r="CJ189" s="410"/>
      <c r="CK189" s="409">
        <v>1.2</v>
      </c>
      <c r="CL189" s="410"/>
      <c r="CM189" s="409">
        <v>1</v>
      </c>
      <c r="CN189" s="410"/>
      <c r="CO189" s="409"/>
      <c r="CP189" s="410"/>
    </row>
    <row r="190" spans="1:94" x14ac:dyDescent="0.35">
      <c r="A190" s="413" t="s">
        <v>430</v>
      </c>
      <c r="B190" s="413"/>
      <c r="C190" s="413"/>
      <c r="D190" s="413"/>
      <c r="E190" s="413"/>
      <c r="F190" s="413"/>
      <c r="G190" s="413"/>
      <c r="H190" s="413"/>
      <c r="I190" s="413"/>
      <c r="K190" s="409">
        <v>1</v>
      </c>
      <c r="L190" s="410"/>
      <c r="M190" s="409">
        <v>1</v>
      </c>
      <c r="N190" s="410"/>
      <c r="O190" s="409">
        <v>0.8</v>
      </c>
      <c r="P190" s="410"/>
      <c r="Q190" s="409">
        <v>1</v>
      </c>
      <c r="R190" s="410"/>
      <c r="S190" s="409">
        <v>0.9</v>
      </c>
      <c r="T190" s="410"/>
      <c r="U190" s="409">
        <v>1.1000000000000001</v>
      </c>
      <c r="V190" s="410"/>
      <c r="W190" s="409">
        <v>1.2</v>
      </c>
      <c r="X190" s="410"/>
      <c r="Y190" s="409">
        <v>0.7</v>
      </c>
      <c r="Z190" s="410"/>
      <c r="AA190" s="409">
        <v>1.1000000000000001</v>
      </c>
      <c r="AB190" s="410"/>
      <c r="AC190" s="409">
        <v>1.1000000000000001</v>
      </c>
      <c r="AD190" s="410"/>
      <c r="AE190" s="409">
        <v>1.2</v>
      </c>
      <c r="AF190" s="410"/>
      <c r="AG190" s="409">
        <v>1.2</v>
      </c>
      <c r="AH190" s="410"/>
      <c r="AI190" s="409">
        <v>0.8</v>
      </c>
      <c r="AJ190" s="410"/>
      <c r="AK190" s="409">
        <v>1.2</v>
      </c>
      <c r="AL190" s="410"/>
      <c r="AM190" s="409">
        <v>0.8</v>
      </c>
      <c r="AN190" s="410"/>
      <c r="AO190" s="409">
        <v>0.8</v>
      </c>
      <c r="AP190" s="410"/>
      <c r="AQ190" s="409">
        <v>0.8</v>
      </c>
      <c r="AR190" s="410"/>
      <c r="AS190" s="409">
        <v>0.8</v>
      </c>
      <c r="AT190" s="410"/>
      <c r="AU190" s="409">
        <v>1.1000000000000001</v>
      </c>
      <c r="AV190" s="410"/>
      <c r="AW190" s="409">
        <v>0.8</v>
      </c>
      <c r="AX190" s="410"/>
      <c r="AY190" s="409">
        <v>1.2</v>
      </c>
      <c r="AZ190" s="410"/>
      <c r="BA190" s="409">
        <v>1</v>
      </c>
      <c r="BB190" s="410"/>
      <c r="BC190" s="409">
        <v>0.7</v>
      </c>
      <c r="BD190" s="410"/>
      <c r="BE190" s="409">
        <v>0.7</v>
      </c>
      <c r="BF190" s="410"/>
      <c r="BG190" s="409">
        <v>0.9</v>
      </c>
      <c r="BH190" s="410"/>
      <c r="BI190" s="409">
        <v>1.1000000000000001</v>
      </c>
      <c r="BJ190" s="410"/>
      <c r="BK190" s="409">
        <v>1</v>
      </c>
      <c r="BL190" s="410"/>
      <c r="BM190" s="409">
        <v>1.1000000000000001</v>
      </c>
      <c r="BN190" s="410"/>
      <c r="BO190" s="409">
        <v>1</v>
      </c>
      <c r="BP190" s="410"/>
      <c r="BQ190" s="409">
        <v>1</v>
      </c>
      <c r="BR190" s="410"/>
      <c r="BS190" s="409">
        <v>1.2</v>
      </c>
      <c r="BT190" s="410"/>
      <c r="BU190" s="421">
        <v>0.9</v>
      </c>
      <c r="BV190" s="421"/>
      <c r="BW190" s="421">
        <v>0.9</v>
      </c>
      <c r="BX190" s="421"/>
      <c r="BY190" s="409">
        <v>0.9</v>
      </c>
      <c r="BZ190" s="410"/>
      <c r="CA190" s="409">
        <v>0.7</v>
      </c>
      <c r="CB190" s="410"/>
      <c r="CC190" s="409">
        <v>1.2</v>
      </c>
      <c r="CD190" s="410"/>
      <c r="CE190" s="409">
        <v>1</v>
      </c>
      <c r="CF190" s="410"/>
      <c r="CG190" s="409">
        <v>1.2</v>
      </c>
      <c r="CH190" s="410"/>
      <c r="CI190" s="421">
        <v>0.9</v>
      </c>
      <c r="CJ190" s="421"/>
      <c r="CK190" s="409">
        <v>1.1000000000000001</v>
      </c>
      <c r="CL190" s="410"/>
      <c r="CM190" s="409">
        <v>0.7</v>
      </c>
      <c r="CN190" s="410"/>
      <c r="CO190" s="409"/>
      <c r="CP190" s="410"/>
    </row>
    <row r="191" spans="1:94" x14ac:dyDescent="0.35">
      <c r="A191" s="413" t="s">
        <v>430</v>
      </c>
      <c r="B191" s="413"/>
      <c r="C191" s="413"/>
      <c r="D191" s="413"/>
      <c r="E191" s="413"/>
      <c r="F191" s="413"/>
      <c r="G191" s="413"/>
      <c r="H191" s="413"/>
      <c r="I191" s="413"/>
      <c r="K191" s="409">
        <v>1</v>
      </c>
      <c r="L191" s="410"/>
      <c r="M191" s="409">
        <v>1</v>
      </c>
      <c r="N191" s="410"/>
      <c r="O191" s="409">
        <v>0.8</v>
      </c>
      <c r="P191" s="410"/>
      <c r="Q191" s="409">
        <v>1</v>
      </c>
      <c r="R191" s="410"/>
      <c r="S191" s="409">
        <v>0.9</v>
      </c>
      <c r="T191" s="410"/>
      <c r="U191" s="409">
        <v>1.1000000000000001</v>
      </c>
      <c r="V191" s="410"/>
      <c r="W191" s="409">
        <v>1.2</v>
      </c>
      <c r="X191" s="410"/>
      <c r="Y191" s="409">
        <v>0.7</v>
      </c>
      <c r="Z191" s="410"/>
      <c r="AA191" s="409">
        <v>1.1000000000000001</v>
      </c>
      <c r="AB191" s="410"/>
      <c r="AC191" s="409">
        <v>1.1000000000000001</v>
      </c>
      <c r="AD191" s="410"/>
      <c r="AE191" s="409">
        <v>1.2</v>
      </c>
      <c r="AF191" s="410"/>
      <c r="AG191" s="409">
        <v>1.2</v>
      </c>
      <c r="AH191" s="410"/>
      <c r="AI191" s="409">
        <v>0.8</v>
      </c>
      <c r="AJ191" s="410"/>
      <c r="AK191" s="409">
        <v>1.2</v>
      </c>
      <c r="AL191" s="410"/>
      <c r="AM191" s="409">
        <v>0.8</v>
      </c>
      <c r="AN191" s="410"/>
      <c r="AO191" s="409">
        <v>0.8</v>
      </c>
      <c r="AP191" s="410"/>
      <c r="AQ191" s="409">
        <v>0.8</v>
      </c>
      <c r="AR191" s="410"/>
      <c r="AS191" s="409">
        <v>0.8</v>
      </c>
      <c r="AT191" s="410"/>
      <c r="AU191" s="409">
        <v>1.1000000000000001</v>
      </c>
      <c r="AV191" s="410"/>
      <c r="AW191" s="409">
        <v>0.8</v>
      </c>
      <c r="AX191" s="410"/>
      <c r="AY191" s="409">
        <v>1.2</v>
      </c>
      <c r="AZ191" s="410"/>
      <c r="BA191" s="409">
        <v>1</v>
      </c>
      <c r="BB191" s="410"/>
      <c r="BC191" s="409">
        <v>0.7</v>
      </c>
      <c r="BD191" s="410"/>
      <c r="BE191" s="409">
        <v>0.7</v>
      </c>
      <c r="BF191" s="410"/>
      <c r="BG191" s="421">
        <v>0.9</v>
      </c>
      <c r="BH191" s="421"/>
      <c r="BI191" s="409">
        <v>1.1000000000000001</v>
      </c>
      <c r="BJ191" s="410"/>
      <c r="BK191" s="409">
        <v>1</v>
      </c>
      <c r="BL191" s="410"/>
      <c r="BM191" s="409">
        <v>1.1000000000000001</v>
      </c>
      <c r="BN191" s="410"/>
      <c r="BO191" s="421">
        <v>1</v>
      </c>
      <c r="BP191" s="421"/>
      <c r="BQ191" s="409">
        <v>1</v>
      </c>
      <c r="BR191" s="410"/>
      <c r="BS191" s="409">
        <v>1.2</v>
      </c>
      <c r="BT191" s="410"/>
      <c r="BU191" s="409">
        <v>0.9</v>
      </c>
      <c r="BV191" s="410"/>
      <c r="BW191" s="421">
        <v>0.9</v>
      </c>
      <c r="BX191" s="421"/>
      <c r="BY191" s="421">
        <v>0.9</v>
      </c>
      <c r="BZ191" s="421"/>
      <c r="CA191" s="409">
        <v>0.7</v>
      </c>
      <c r="CB191" s="410"/>
      <c r="CC191" s="409">
        <v>1.2</v>
      </c>
      <c r="CD191" s="410"/>
      <c r="CE191" s="409">
        <v>1</v>
      </c>
      <c r="CF191" s="410"/>
      <c r="CG191" s="409">
        <v>1.2</v>
      </c>
      <c r="CH191" s="410"/>
      <c r="CI191" s="421">
        <v>0.9</v>
      </c>
      <c r="CJ191" s="421"/>
      <c r="CK191" s="409">
        <v>1.1000000000000001</v>
      </c>
      <c r="CL191" s="410"/>
      <c r="CM191" s="409">
        <v>0.7</v>
      </c>
      <c r="CN191" s="410"/>
      <c r="CO191" s="409"/>
      <c r="CP191" s="410"/>
    </row>
    <row r="192" spans="1:94" x14ac:dyDescent="0.35">
      <c r="A192" s="413" t="s">
        <v>430</v>
      </c>
      <c r="B192" s="413"/>
      <c r="C192" s="413"/>
      <c r="D192" s="413"/>
      <c r="E192" s="413"/>
      <c r="F192" s="413"/>
      <c r="G192" s="413"/>
      <c r="H192" s="413"/>
      <c r="I192" s="413"/>
      <c r="K192" s="409">
        <v>1</v>
      </c>
      <c r="L192" s="410"/>
      <c r="M192" s="409">
        <v>1</v>
      </c>
      <c r="N192" s="410"/>
      <c r="O192" s="409">
        <v>0.8</v>
      </c>
      <c r="P192" s="410"/>
      <c r="Q192" s="409">
        <v>1</v>
      </c>
      <c r="R192" s="410"/>
      <c r="S192" s="409">
        <v>0.9</v>
      </c>
      <c r="T192" s="410"/>
      <c r="U192" s="409">
        <v>1.1000000000000001</v>
      </c>
      <c r="V192" s="410"/>
      <c r="W192" s="409">
        <v>1.2</v>
      </c>
      <c r="X192" s="410"/>
      <c r="Y192" s="409">
        <v>0.7</v>
      </c>
      <c r="Z192" s="410"/>
      <c r="AA192" s="409">
        <v>1.1000000000000001</v>
      </c>
      <c r="AB192" s="410"/>
      <c r="AC192" s="409">
        <v>1.1000000000000001</v>
      </c>
      <c r="AD192" s="410"/>
      <c r="AE192" s="409">
        <v>1.2</v>
      </c>
      <c r="AF192" s="410"/>
      <c r="AG192" s="409">
        <v>1.2</v>
      </c>
      <c r="AH192" s="410"/>
      <c r="AI192" s="409">
        <v>0.8</v>
      </c>
      <c r="AJ192" s="410"/>
      <c r="AK192" s="409">
        <v>1.2</v>
      </c>
      <c r="AL192" s="410"/>
      <c r="AM192" s="409">
        <v>0.8</v>
      </c>
      <c r="AN192" s="410"/>
      <c r="AO192" s="409">
        <v>0.8</v>
      </c>
      <c r="AP192" s="410"/>
      <c r="AQ192" s="409">
        <v>0.8</v>
      </c>
      <c r="AR192" s="410"/>
      <c r="AS192" s="409">
        <v>0.8</v>
      </c>
      <c r="AT192" s="410"/>
      <c r="AU192" s="409">
        <v>1.1000000000000001</v>
      </c>
      <c r="AV192" s="410"/>
      <c r="AW192" s="409">
        <v>0.8</v>
      </c>
      <c r="AX192" s="410"/>
      <c r="AY192" s="409">
        <v>1.2</v>
      </c>
      <c r="AZ192" s="410"/>
      <c r="BA192" s="409">
        <v>1</v>
      </c>
      <c r="BB192" s="410"/>
      <c r="BC192" s="409">
        <v>0.7</v>
      </c>
      <c r="BD192" s="410"/>
      <c r="BE192" s="409">
        <v>0.7</v>
      </c>
      <c r="BF192" s="410"/>
      <c r="BG192" s="409">
        <v>0.9</v>
      </c>
      <c r="BH192" s="410"/>
      <c r="BI192" s="409">
        <v>1.1000000000000001</v>
      </c>
      <c r="BJ192" s="410"/>
      <c r="BK192" s="409">
        <v>1</v>
      </c>
      <c r="BL192" s="410"/>
      <c r="BM192" s="409">
        <v>1.1000000000000001</v>
      </c>
      <c r="BN192" s="410"/>
      <c r="BO192" s="409">
        <v>1</v>
      </c>
      <c r="BP192" s="410"/>
      <c r="BQ192" s="409">
        <v>1</v>
      </c>
      <c r="BR192" s="410"/>
      <c r="BS192" s="409">
        <v>1.2</v>
      </c>
      <c r="BT192" s="410"/>
      <c r="BU192" s="421">
        <v>0.9</v>
      </c>
      <c r="BV192" s="421"/>
      <c r="BW192" s="409">
        <v>0.9</v>
      </c>
      <c r="BX192" s="410"/>
      <c r="BY192" s="421">
        <v>0.9</v>
      </c>
      <c r="BZ192" s="421"/>
      <c r="CA192" s="409">
        <v>0.7</v>
      </c>
      <c r="CB192" s="410"/>
      <c r="CC192" s="409">
        <v>1.2</v>
      </c>
      <c r="CD192" s="410"/>
      <c r="CE192" s="409">
        <v>1</v>
      </c>
      <c r="CF192" s="410"/>
      <c r="CG192" s="409">
        <v>1.2</v>
      </c>
      <c r="CH192" s="410"/>
      <c r="CI192" s="421">
        <v>0.9</v>
      </c>
      <c r="CJ192" s="421"/>
      <c r="CK192" s="409">
        <v>1.1000000000000001</v>
      </c>
      <c r="CL192" s="410"/>
      <c r="CM192" s="409">
        <v>0.7</v>
      </c>
      <c r="CN192" s="410"/>
      <c r="CO192" s="409"/>
      <c r="CP192" s="410"/>
    </row>
    <row r="193" spans="1:94" x14ac:dyDescent="0.35">
      <c r="A193" s="413" t="s">
        <v>166</v>
      </c>
      <c r="B193" s="413"/>
      <c r="C193" s="413"/>
      <c r="D193" s="413"/>
      <c r="E193" s="413"/>
      <c r="F193" s="413"/>
      <c r="G193" s="413"/>
      <c r="H193" s="413"/>
      <c r="I193" s="413"/>
      <c r="K193" s="409">
        <v>1</v>
      </c>
      <c r="L193" s="410"/>
      <c r="M193" s="409">
        <v>1</v>
      </c>
      <c r="N193" s="410"/>
      <c r="O193" s="409">
        <v>0.8</v>
      </c>
      <c r="P193" s="410"/>
      <c r="Q193" s="409">
        <v>1</v>
      </c>
      <c r="R193" s="410"/>
      <c r="S193" s="409">
        <v>1</v>
      </c>
      <c r="T193" s="410"/>
      <c r="U193" s="409">
        <v>1.1000000000000001</v>
      </c>
      <c r="V193" s="410"/>
      <c r="W193" s="409">
        <v>1.1000000000000001</v>
      </c>
      <c r="X193" s="410"/>
      <c r="Y193" s="409">
        <v>1.1000000000000001</v>
      </c>
      <c r="Z193" s="410"/>
      <c r="AA193" s="409">
        <v>1.1000000000000001</v>
      </c>
      <c r="AB193" s="410"/>
      <c r="AC193" s="409">
        <v>0.7</v>
      </c>
      <c r="AD193" s="410"/>
      <c r="AE193" s="409">
        <v>1.1000000000000001</v>
      </c>
      <c r="AF193" s="410"/>
      <c r="AG193" s="409">
        <v>1</v>
      </c>
      <c r="AH193" s="410"/>
      <c r="AI193" s="409">
        <v>0.8</v>
      </c>
      <c r="AJ193" s="410"/>
      <c r="AK193" s="409">
        <v>1.1000000000000001</v>
      </c>
      <c r="AL193" s="410"/>
      <c r="AM193" s="409">
        <v>0.8</v>
      </c>
      <c r="AN193" s="410"/>
      <c r="AO193" s="409">
        <v>0.8</v>
      </c>
      <c r="AP193" s="410"/>
      <c r="AQ193" s="409">
        <v>0.8</v>
      </c>
      <c r="AR193" s="410"/>
      <c r="AS193" s="409">
        <v>1</v>
      </c>
      <c r="AT193" s="410"/>
      <c r="AU193" s="409">
        <v>1.1000000000000001</v>
      </c>
      <c r="AV193" s="410"/>
      <c r="AW193" s="409">
        <v>1.2</v>
      </c>
      <c r="AX193" s="410"/>
      <c r="AY193" s="409">
        <v>1.2</v>
      </c>
      <c r="AZ193" s="410"/>
      <c r="BA193" s="409">
        <v>1</v>
      </c>
      <c r="BB193" s="410"/>
      <c r="BC193" s="409">
        <v>0.9</v>
      </c>
      <c r="BD193" s="410"/>
      <c r="BE193" s="409">
        <v>0.7</v>
      </c>
      <c r="BF193" s="410"/>
      <c r="BG193" s="421">
        <v>0.9</v>
      </c>
      <c r="BH193" s="421"/>
      <c r="BI193" s="409">
        <v>0.8</v>
      </c>
      <c r="BJ193" s="410"/>
      <c r="BK193" s="409">
        <v>1</v>
      </c>
      <c r="BL193" s="410"/>
      <c r="BM193" s="409">
        <v>1.1000000000000001</v>
      </c>
      <c r="BN193" s="410"/>
      <c r="BO193" s="421">
        <v>1</v>
      </c>
      <c r="BP193" s="421"/>
      <c r="BQ193" s="409">
        <v>1</v>
      </c>
      <c r="BR193" s="410"/>
      <c r="BS193" s="409">
        <v>1.2</v>
      </c>
      <c r="BT193" s="410"/>
      <c r="BU193" s="409">
        <v>1.1000000000000001</v>
      </c>
      <c r="BV193" s="410"/>
      <c r="BW193" s="409">
        <v>0.7</v>
      </c>
      <c r="BX193" s="410"/>
      <c r="BY193" s="421">
        <v>1.2</v>
      </c>
      <c r="BZ193" s="421"/>
      <c r="CA193" s="409">
        <v>1.1000000000000001</v>
      </c>
      <c r="CB193" s="410"/>
      <c r="CC193" s="409">
        <v>1.2</v>
      </c>
      <c r="CD193" s="410"/>
      <c r="CE193" s="409">
        <v>1</v>
      </c>
      <c r="CF193" s="410"/>
      <c r="CG193" s="409">
        <v>0.9</v>
      </c>
      <c r="CH193" s="410"/>
      <c r="CI193" s="421">
        <v>0.9</v>
      </c>
      <c r="CJ193" s="421"/>
      <c r="CK193" s="409">
        <v>1.2</v>
      </c>
      <c r="CL193" s="410"/>
      <c r="CM193" s="409">
        <v>0.8</v>
      </c>
      <c r="CN193" s="410"/>
      <c r="CO193" s="409"/>
      <c r="CP193" s="410"/>
    </row>
    <row r="194" spans="1:94" x14ac:dyDescent="0.35">
      <c r="A194" s="413" t="s">
        <v>164</v>
      </c>
      <c r="B194" s="413"/>
      <c r="C194" s="413"/>
      <c r="D194" s="413"/>
      <c r="E194" s="413"/>
      <c r="F194" s="413"/>
      <c r="G194" s="413"/>
      <c r="H194" s="413"/>
      <c r="I194" s="413"/>
      <c r="K194" s="409">
        <v>1</v>
      </c>
      <c r="L194" s="410"/>
      <c r="M194" s="409">
        <v>1</v>
      </c>
      <c r="N194" s="410"/>
      <c r="O194" s="409">
        <v>0.8</v>
      </c>
      <c r="P194" s="410"/>
      <c r="Q194" s="409">
        <v>1</v>
      </c>
      <c r="R194" s="410"/>
      <c r="S194" s="409">
        <v>1</v>
      </c>
      <c r="T194" s="410"/>
      <c r="U194" s="409">
        <v>0.8</v>
      </c>
      <c r="V194" s="410"/>
      <c r="W194" s="409">
        <v>1.1000000000000001</v>
      </c>
      <c r="X194" s="410"/>
      <c r="Y194" s="409">
        <v>1.1000000000000001</v>
      </c>
      <c r="Z194" s="410"/>
      <c r="AA194" s="409">
        <v>0.8</v>
      </c>
      <c r="AB194" s="410"/>
      <c r="AC194" s="409">
        <v>1.1000000000000001</v>
      </c>
      <c r="AD194" s="410"/>
      <c r="AE194" s="409">
        <v>1.1000000000000001</v>
      </c>
      <c r="AF194" s="410"/>
      <c r="AG194" s="409">
        <v>1</v>
      </c>
      <c r="AH194" s="410"/>
      <c r="AI194" s="409">
        <v>0.8</v>
      </c>
      <c r="AJ194" s="410"/>
      <c r="AK194" s="409">
        <v>1.1000000000000001</v>
      </c>
      <c r="AL194" s="410"/>
      <c r="AM194" s="409">
        <v>0.8</v>
      </c>
      <c r="AN194" s="410"/>
      <c r="AO194" s="409">
        <v>0.8</v>
      </c>
      <c r="AP194" s="410"/>
      <c r="AQ194" s="409">
        <v>1.2</v>
      </c>
      <c r="AR194" s="410"/>
      <c r="AS194" s="409">
        <v>0.7</v>
      </c>
      <c r="AT194" s="410"/>
      <c r="AU194" s="409">
        <v>1.1000000000000001</v>
      </c>
      <c r="AV194" s="410"/>
      <c r="AW194" s="409">
        <v>1.2</v>
      </c>
      <c r="AX194" s="410"/>
      <c r="AY194" s="409">
        <v>1.2</v>
      </c>
      <c r="AZ194" s="410"/>
      <c r="BA194" s="409">
        <v>1.2</v>
      </c>
      <c r="BB194" s="410"/>
      <c r="BC194" s="409">
        <v>0.9</v>
      </c>
      <c r="BD194" s="410"/>
      <c r="BE194" s="409">
        <v>0.7</v>
      </c>
      <c r="BF194" s="410"/>
      <c r="BG194" s="409">
        <v>0.9</v>
      </c>
      <c r="BH194" s="410"/>
      <c r="BI194" s="409">
        <v>0.8</v>
      </c>
      <c r="BJ194" s="410"/>
      <c r="BK194" s="409">
        <v>0.7</v>
      </c>
      <c r="BL194" s="410"/>
      <c r="BM194" s="409">
        <v>1.2</v>
      </c>
      <c r="BN194" s="410"/>
      <c r="BO194" s="409">
        <v>1</v>
      </c>
      <c r="BP194" s="410"/>
      <c r="BQ194" s="409">
        <v>1.1000000000000001</v>
      </c>
      <c r="BR194" s="410"/>
      <c r="BS194" s="409">
        <v>1.2</v>
      </c>
      <c r="BT194" s="410"/>
      <c r="BU194" s="421">
        <v>0.9</v>
      </c>
      <c r="BV194" s="421"/>
      <c r="BW194" s="409">
        <v>1.2</v>
      </c>
      <c r="BX194" s="410"/>
      <c r="BY194" s="409">
        <v>0.9</v>
      </c>
      <c r="BZ194" s="410"/>
      <c r="CA194" s="409">
        <v>1.2</v>
      </c>
      <c r="CB194" s="410"/>
      <c r="CC194" s="409">
        <v>1.2</v>
      </c>
      <c r="CD194" s="410"/>
      <c r="CE194" s="409">
        <v>0.8</v>
      </c>
      <c r="CF194" s="410"/>
      <c r="CG194" s="409">
        <v>1.2</v>
      </c>
      <c r="CH194" s="410"/>
      <c r="CI194" s="409">
        <v>0.9</v>
      </c>
      <c r="CJ194" s="410"/>
      <c r="CK194" s="409">
        <v>1.1000000000000001</v>
      </c>
      <c r="CL194" s="410"/>
      <c r="CM194" s="409">
        <v>1</v>
      </c>
      <c r="CN194" s="410"/>
      <c r="CO194" s="409"/>
      <c r="CP194" s="410"/>
    </row>
    <row r="195" spans="1:94" x14ac:dyDescent="0.35">
      <c r="A195" s="413" t="s">
        <v>186</v>
      </c>
      <c r="B195" s="413"/>
      <c r="C195" s="413"/>
      <c r="D195" s="413"/>
      <c r="E195" s="413"/>
      <c r="F195" s="413"/>
      <c r="G195" s="413"/>
      <c r="H195" s="413"/>
      <c r="I195" s="413"/>
      <c r="K195" s="409">
        <v>0.8</v>
      </c>
      <c r="L195" s="410"/>
      <c r="M195" s="409">
        <v>1</v>
      </c>
      <c r="N195" s="410"/>
      <c r="O195" s="409">
        <v>0.8</v>
      </c>
      <c r="P195" s="410"/>
      <c r="Q195" s="409">
        <v>1</v>
      </c>
      <c r="R195" s="410"/>
      <c r="S195" s="409">
        <v>1</v>
      </c>
      <c r="T195" s="410"/>
      <c r="U195" s="409">
        <v>1.1000000000000001</v>
      </c>
      <c r="V195" s="410"/>
      <c r="W195" s="409">
        <v>1.1000000000000001</v>
      </c>
      <c r="X195" s="410"/>
      <c r="Y195" s="409">
        <v>0.7</v>
      </c>
      <c r="Z195" s="410"/>
      <c r="AA195" s="409">
        <v>1.1000000000000001</v>
      </c>
      <c r="AB195" s="410"/>
      <c r="AC195" s="409">
        <v>1.1000000000000001</v>
      </c>
      <c r="AD195" s="410"/>
      <c r="AE195" s="409">
        <v>1.1000000000000001</v>
      </c>
      <c r="AF195" s="410"/>
      <c r="AG195" s="409">
        <v>1</v>
      </c>
      <c r="AH195" s="410"/>
      <c r="AI195" s="409">
        <v>0.8</v>
      </c>
      <c r="AJ195" s="410"/>
      <c r="AK195" s="409">
        <v>1.1000000000000001</v>
      </c>
      <c r="AL195" s="410"/>
      <c r="AM195" s="409">
        <v>0.8</v>
      </c>
      <c r="AN195" s="410"/>
      <c r="AO195" s="409">
        <v>0.8</v>
      </c>
      <c r="AP195" s="410"/>
      <c r="AQ195" s="409">
        <v>1.2</v>
      </c>
      <c r="AR195" s="410"/>
      <c r="AS195" s="409">
        <v>0.7</v>
      </c>
      <c r="AT195" s="410"/>
      <c r="AU195" s="409">
        <v>1.2</v>
      </c>
      <c r="AV195" s="410"/>
      <c r="AW195" s="409">
        <v>1.2</v>
      </c>
      <c r="AX195" s="410"/>
      <c r="AY195" s="409">
        <v>1.2</v>
      </c>
      <c r="AZ195" s="410"/>
      <c r="BA195" s="409">
        <v>1.1000000000000001</v>
      </c>
      <c r="BB195" s="410"/>
      <c r="BC195" s="409">
        <v>1</v>
      </c>
      <c r="BD195" s="410"/>
      <c r="BE195" s="409">
        <v>0.7</v>
      </c>
      <c r="BF195" s="410"/>
      <c r="BG195" s="409">
        <v>1.1000000000000001</v>
      </c>
      <c r="BH195" s="410"/>
      <c r="BI195" s="409">
        <v>0.8</v>
      </c>
      <c r="BJ195" s="410"/>
      <c r="BK195" s="409">
        <v>0.7</v>
      </c>
      <c r="BL195" s="410"/>
      <c r="BM195" s="409">
        <v>1.2</v>
      </c>
      <c r="BN195" s="410"/>
      <c r="BO195" s="409">
        <v>1</v>
      </c>
      <c r="BP195" s="410"/>
      <c r="BQ195" s="409">
        <v>1.3</v>
      </c>
      <c r="BR195" s="410"/>
      <c r="BS195" s="409">
        <v>1.2</v>
      </c>
      <c r="BT195" s="410"/>
      <c r="BU195" s="409">
        <v>0.9</v>
      </c>
      <c r="BV195" s="410"/>
      <c r="BW195" s="409">
        <v>0.9</v>
      </c>
      <c r="BX195" s="410"/>
      <c r="BY195" s="421">
        <v>0.9</v>
      </c>
      <c r="BZ195" s="421"/>
      <c r="CA195" s="409">
        <v>1.2</v>
      </c>
      <c r="CB195" s="410"/>
      <c r="CC195" s="409">
        <v>1.2</v>
      </c>
      <c r="CD195" s="410"/>
      <c r="CE195" s="409">
        <v>0.7</v>
      </c>
      <c r="CF195" s="410"/>
      <c r="CG195" s="409">
        <v>1.2</v>
      </c>
      <c r="CH195" s="410"/>
      <c r="CI195" s="421">
        <v>1.2</v>
      </c>
      <c r="CJ195" s="421"/>
      <c r="CK195" s="409">
        <v>0.8</v>
      </c>
      <c r="CL195" s="410"/>
      <c r="CM195" s="409">
        <v>1</v>
      </c>
      <c r="CN195" s="410"/>
      <c r="CO195" s="409"/>
      <c r="CP195" s="410"/>
    </row>
    <row r="196" spans="1:94" ht="8.5" customHeight="1" x14ac:dyDescent="0.35"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</row>
    <row r="197" spans="1:94" x14ac:dyDescent="0.35">
      <c r="A197" s="543" t="s">
        <v>168</v>
      </c>
      <c r="B197" s="543"/>
      <c r="C197" s="543"/>
      <c r="D197" s="543"/>
      <c r="E197" s="543"/>
      <c r="F197" s="543"/>
      <c r="G197" s="543"/>
      <c r="H197" s="543"/>
      <c r="I197" s="543"/>
      <c r="K197" s="147"/>
      <c r="L197" s="147"/>
      <c r="M197" s="147"/>
      <c r="N197" s="147"/>
      <c r="O197" s="147"/>
      <c r="P197" s="147"/>
      <c r="Q197" s="147"/>
      <c r="R197" s="147"/>
      <c r="S197" s="147"/>
      <c r="T197" s="147"/>
      <c r="U197" s="147"/>
      <c r="V197" s="147"/>
      <c r="W197" s="147"/>
      <c r="X197" s="147"/>
      <c r="Y197" s="147"/>
      <c r="Z197" s="147"/>
      <c r="AA197" s="147"/>
      <c r="AB197" s="147"/>
      <c r="AC197" s="147"/>
      <c r="AD197" s="147"/>
      <c r="AE197" s="147"/>
      <c r="AF197" s="147"/>
      <c r="AG197" s="147"/>
      <c r="AH197" s="147"/>
      <c r="AI197" s="147"/>
      <c r="AJ197" s="147"/>
      <c r="AK197" s="147"/>
      <c r="AL197" s="147"/>
      <c r="AM197" s="147"/>
      <c r="AN197" s="147"/>
      <c r="AO197" s="147"/>
      <c r="AP197" s="147"/>
      <c r="AQ197" s="147"/>
      <c r="AR197" s="147"/>
      <c r="AS197" s="147"/>
      <c r="AT197" s="147"/>
      <c r="AU197" s="147"/>
      <c r="AV197" s="147"/>
      <c r="AW197" s="147"/>
      <c r="AX197" s="147"/>
      <c r="AY197" s="147"/>
      <c r="AZ197" s="147"/>
      <c r="BA197" s="147"/>
      <c r="BB197" s="147"/>
      <c r="BC197" s="148"/>
      <c r="BD197" s="148"/>
      <c r="BE197" s="148"/>
      <c r="BF197" s="148"/>
      <c r="BG197" s="148"/>
      <c r="BH197" s="148"/>
      <c r="BI197" s="147"/>
      <c r="BJ197" s="147"/>
      <c r="BK197" s="148"/>
      <c r="BL197" s="148"/>
      <c r="BM197" s="148"/>
      <c r="BN197" s="148"/>
      <c r="BO197" s="148"/>
      <c r="BP197" s="148"/>
      <c r="BQ197" s="149"/>
      <c r="BR197" s="149"/>
      <c r="BS197" s="149"/>
      <c r="BT197" s="149"/>
      <c r="BU197" s="149"/>
      <c r="BV197" s="149"/>
      <c r="BW197" s="149"/>
      <c r="BX197" s="149"/>
      <c r="BY197" s="149"/>
      <c r="BZ197" s="149"/>
      <c r="CA197" s="149"/>
      <c r="CB197" s="149"/>
      <c r="CC197" s="150"/>
      <c r="CD197" s="150"/>
      <c r="CE197" s="150"/>
      <c r="CF197" s="150"/>
      <c r="CG197" s="150"/>
      <c r="CH197" s="150"/>
      <c r="CI197" s="150"/>
      <c r="CJ197" s="150"/>
      <c r="CK197" s="150"/>
      <c r="CL197" s="150"/>
      <c r="CM197" s="150"/>
      <c r="CN197" s="150"/>
      <c r="CO197" s="150"/>
      <c r="CP197" s="150"/>
    </row>
    <row r="198" spans="1:94" x14ac:dyDescent="0.35">
      <c r="A198" s="413" t="s">
        <v>170</v>
      </c>
      <c r="B198" s="413"/>
      <c r="C198" s="413"/>
      <c r="D198" s="413"/>
      <c r="E198" s="413"/>
      <c r="F198" s="413"/>
      <c r="G198" s="413"/>
      <c r="H198" s="413"/>
      <c r="I198" s="413"/>
      <c r="K198" s="409">
        <v>0.9</v>
      </c>
      <c r="L198" s="410"/>
      <c r="M198" s="409">
        <v>0.9</v>
      </c>
      <c r="N198" s="410"/>
      <c r="O198" s="409">
        <v>1.2</v>
      </c>
      <c r="P198" s="410"/>
      <c r="Q198" s="409">
        <v>0.9</v>
      </c>
      <c r="R198" s="410"/>
      <c r="S198" s="409">
        <v>1</v>
      </c>
      <c r="T198" s="410"/>
      <c r="U198" s="409">
        <v>0.8</v>
      </c>
      <c r="V198" s="410"/>
      <c r="W198" s="409">
        <v>0.8</v>
      </c>
      <c r="X198" s="410"/>
      <c r="Y198" s="409">
        <v>0.8</v>
      </c>
      <c r="Z198" s="410"/>
      <c r="AA198" s="409">
        <v>0.9</v>
      </c>
      <c r="AB198" s="410"/>
      <c r="AC198" s="409">
        <v>0.8</v>
      </c>
      <c r="AD198" s="410"/>
      <c r="AE198" s="409">
        <v>1.1000000000000001</v>
      </c>
      <c r="AF198" s="410"/>
      <c r="AG198" s="409">
        <v>1</v>
      </c>
      <c r="AH198" s="410"/>
      <c r="AI198" s="409">
        <v>0.7</v>
      </c>
      <c r="AJ198" s="410"/>
      <c r="AK198" s="409">
        <v>1</v>
      </c>
      <c r="AL198" s="410"/>
      <c r="AM198" s="409">
        <v>0.8</v>
      </c>
      <c r="AN198" s="410"/>
      <c r="AO198" s="409">
        <v>0.7</v>
      </c>
      <c r="AP198" s="410"/>
      <c r="AQ198" s="409">
        <v>0.8</v>
      </c>
      <c r="AR198" s="410"/>
      <c r="AS198" s="409">
        <v>1.1000000000000001</v>
      </c>
      <c r="AT198" s="410"/>
      <c r="AU198" s="409">
        <v>0.9</v>
      </c>
      <c r="AV198" s="410"/>
      <c r="AW198" s="409">
        <v>1.3</v>
      </c>
      <c r="AX198" s="410"/>
      <c r="AY198" s="409">
        <v>1.3</v>
      </c>
      <c r="AZ198" s="410"/>
      <c r="BA198" s="409">
        <v>1.1000000000000001</v>
      </c>
      <c r="BB198" s="410"/>
      <c r="BC198" s="409">
        <v>0.9</v>
      </c>
      <c r="BD198" s="410"/>
      <c r="BE198" s="409">
        <v>0.9</v>
      </c>
      <c r="BF198" s="410"/>
      <c r="BG198" s="409">
        <v>0.9</v>
      </c>
      <c r="BH198" s="410"/>
      <c r="BI198" s="409">
        <v>0.8</v>
      </c>
      <c r="BJ198" s="410"/>
      <c r="BK198" s="409">
        <v>0.8</v>
      </c>
      <c r="BL198" s="410"/>
      <c r="BM198" s="409">
        <v>1.1000000000000001</v>
      </c>
      <c r="BN198" s="410"/>
      <c r="BO198" s="409">
        <v>1.1000000000000001</v>
      </c>
      <c r="BP198" s="410"/>
      <c r="BQ198" s="409">
        <v>1.2</v>
      </c>
      <c r="BR198" s="410"/>
      <c r="BS198" s="409">
        <v>1.1000000000000001</v>
      </c>
      <c r="BT198" s="410"/>
      <c r="BU198" s="409">
        <v>0.7</v>
      </c>
      <c r="BV198" s="410"/>
      <c r="BW198" s="409">
        <v>1.1000000000000001</v>
      </c>
      <c r="BX198" s="410"/>
      <c r="BY198" s="409">
        <v>0.8</v>
      </c>
      <c r="BZ198" s="410"/>
      <c r="CA198" s="409">
        <v>0.8</v>
      </c>
      <c r="CB198" s="410"/>
      <c r="CC198" s="409">
        <v>1.1000000000000001</v>
      </c>
      <c r="CD198" s="410"/>
      <c r="CE198" s="421">
        <v>0.9</v>
      </c>
      <c r="CF198" s="421"/>
      <c r="CG198" s="409">
        <v>1.1000000000000001</v>
      </c>
      <c r="CH198" s="410"/>
      <c r="CI198" s="409">
        <v>1.3</v>
      </c>
      <c r="CJ198" s="410"/>
      <c r="CK198" s="409">
        <v>1</v>
      </c>
      <c r="CL198" s="410"/>
      <c r="CM198" s="409">
        <v>1.2</v>
      </c>
      <c r="CN198" s="410"/>
      <c r="CO198" s="409"/>
      <c r="CP198" s="410"/>
    </row>
    <row r="199" spans="1:94" x14ac:dyDescent="0.35">
      <c r="A199" s="413" t="s">
        <v>251</v>
      </c>
      <c r="B199" s="413"/>
      <c r="C199" s="413"/>
      <c r="D199" s="413"/>
      <c r="E199" s="413"/>
      <c r="F199" s="413"/>
      <c r="G199" s="413"/>
      <c r="H199" s="413"/>
      <c r="I199" s="413"/>
      <c r="K199" s="409">
        <v>0.9</v>
      </c>
      <c r="L199" s="410"/>
      <c r="M199" s="409">
        <v>1.1000000000000001</v>
      </c>
      <c r="N199" s="410"/>
      <c r="O199" s="409">
        <v>1.2</v>
      </c>
      <c r="P199" s="410"/>
      <c r="Q199" s="409">
        <v>0.9</v>
      </c>
      <c r="R199" s="410"/>
      <c r="S199" s="409">
        <v>1</v>
      </c>
      <c r="T199" s="410"/>
      <c r="U199" s="409">
        <v>0.8</v>
      </c>
      <c r="V199" s="410"/>
      <c r="W199" s="409">
        <v>0.8</v>
      </c>
      <c r="X199" s="410"/>
      <c r="Y199" s="409">
        <v>0.8</v>
      </c>
      <c r="Z199" s="410"/>
      <c r="AA199" s="409">
        <v>0.9</v>
      </c>
      <c r="AB199" s="410"/>
      <c r="AC199" s="409">
        <v>1.3</v>
      </c>
      <c r="AD199" s="410"/>
      <c r="AE199" s="409">
        <v>1.1000000000000001</v>
      </c>
      <c r="AF199" s="410"/>
      <c r="AG199" s="409">
        <v>1.1000000000000001</v>
      </c>
      <c r="AH199" s="410"/>
      <c r="AI199" s="409">
        <v>0.7</v>
      </c>
      <c r="AJ199" s="410"/>
      <c r="AK199" s="409">
        <v>1.1000000000000001</v>
      </c>
      <c r="AL199" s="410"/>
      <c r="AM199" s="409">
        <v>0.8</v>
      </c>
      <c r="AN199" s="410"/>
      <c r="AO199" s="409">
        <v>0.7</v>
      </c>
      <c r="AP199" s="410"/>
      <c r="AQ199" s="409">
        <v>0.8</v>
      </c>
      <c r="AR199" s="410"/>
      <c r="AS199" s="409">
        <v>1.1000000000000001</v>
      </c>
      <c r="AT199" s="410"/>
      <c r="AU199" s="409">
        <v>0.9</v>
      </c>
      <c r="AV199" s="410"/>
      <c r="AW199" s="409">
        <v>1.3</v>
      </c>
      <c r="AX199" s="410"/>
      <c r="AY199" s="409">
        <v>1.3</v>
      </c>
      <c r="AZ199" s="410"/>
      <c r="BA199" s="409">
        <v>1.1000000000000001</v>
      </c>
      <c r="BB199" s="410"/>
      <c r="BC199" s="409">
        <v>1.2</v>
      </c>
      <c r="BD199" s="410"/>
      <c r="BE199" s="409">
        <v>1.2</v>
      </c>
      <c r="BF199" s="410"/>
      <c r="BG199" s="409">
        <v>1.2</v>
      </c>
      <c r="BH199" s="410"/>
      <c r="BI199" s="409">
        <v>1.2</v>
      </c>
      <c r="BJ199" s="410"/>
      <c r="BK199" s="409">
        <v>1.1000000000000001</v>
      </c>
      <c r="BL199" s="410"/>
      <c r="BM199" s="409">
        <v>1.1000000000000001</v>
      </c>
      <c r="BN199" s="410"/>
      <c r="BO199" s="409">
        <v>1.1000000000000001</v>
      </c>
      <c r="BP199" s="410"/>
      <c r="BQ199" s="409">
        <v>1.2</v>
      </c>
      <c r="BR199" s="410"/>
      <c r="BS199" s="409">
        <v>1.1000000000000001</v>
      </c>
      <c r="BT199" s="410"/>
      <c r="BU199" s="409">
        <v>0.7</v>
      </c>
      <c r="BV199" s="410"/>
      <c r="BW199" s="409">
        <v>1.2</v>
      </c>
      <c r="BX199" s="410"/>
      <c r="BY199" s="409">
        <v>0.8</v>
      </c>
      <c r="BZ199" s="410"/>
      <c r="CA199" s="409">
        <v>1.2</v>
      </c>
      <c r="CB199" s="410"/>
      <c r="CC199" s="409">
        <v>1.1000000000000001</v>
      </c>
      <c r="CD199" s="410"/>
      <c r="CE199" s="421">
        <v>0.9</v>
      </c>
      <c r="CF199" s="421"/>
      <c r="CG199" s="409">
        <v>1.1000000000000001</v>
      </c>
      <c r="CH199" s="410"/>
      <c r="CI199" s="409">
        <v>1.3</v>
      </c>
      <c r="CJ199" s="410"/>
      <c r="CK199" s="409">
        <v>1</v>
      </c>
      <c r="CL199" s="410"/>
      <c r="CM199" s="409">
        <v>1.2</v>
      </c>
      <c r="CN199" s="410"/>
      <c r="CO199" s="409"/>
      <c r="CP199" s="410"/>
    </row>
    <row r="200" spans="1:94" x14ac:dyDescent="0.35">
      <c r="A200" s="413" t="s">
        <v>171</v>
      </c>
      <c r="B200" s="413"/>
      <c r="C200" s="413"/>
      <c r="D200" s="413"/>
      <c r="E200" s="413"/>
      <c r="F200" s="413"/>
      <c r="G200" s="413"/>
      <c r="H200" s="413"/>
      <c r="I200" s="413"/>
      <c r="K200" s="409">
        <v>0.9</v>
      </c>
      <c r="L200" s="410"/>
      <c r="M200" s="409">
        <v>0.9</v>
      </c>
      <c r="N200" s="410"/>
      <c r="O200" s="409">
        <v>1.2</v>
      </c>
      <c r="P200" s="410"/>
      <c r="Q200" s="409">
        <v>1.2</v>
      </c>
      <c r="R200" s="410"/>
      <c r="S200" s="409">
        <v>1</v>
      </c>
      <c r="T200" s="410"/>
      <c r="U200" s="409">
        <v>1.2</v>
      </c>
      <c r="V200" s="410"/>
      <c r="W200" s="409">
        <v>1.2</v>
      </c>
      <c r="X200" s="410"/>
      <c r="Y200" s="409">
        <v>0.8</v>
      </c>
      <c r="Z200" s="410"/>
      <c r="AA200" s="409">
        <v>1</v>
      </c>
      <c r="AB200" s="410"/>
      <c r="AC200" s="409">
        <v>0.8</v>
      </c>
      <c r="AD200" s="410"/>
      <c r="AE200" s="409">
        <v>1.1000000000000001</v>
      </c>
      <c r="AF200" s="410"/>
      <c r="AG200" s="409">
        <v>1</v>
      </c>
      <c r="AH200" s="410"/>
      <c r="AI200" s="409">
        <v>1.2</v>
      </c>
      <c r="AJ200" s="410"/>
      <c r="AK200" s="409">
        <v>1</v>
      </c>
      <c r="AL200" s="410"/>
      <c r="AM200" s="409">
        <v>0.8</v>
      </c>
      <c r="AN200" s="410"/>
      <c r="AO200" s="409">
        <v>0.7</v>
      </c>
      <c r="AP200" s="410"/>
      <c r="AQ200" s="409">
        <v>0.8</v>
      </c>
      <c r="AR200" s="410"/>
      <c r="AS200" s="409">
        <v>1.1000000000000001</v>
      </c>
      <c r="AT200" s="410"/>
      <c r="AU200" s="409">
        <v>0.9</v>
      </c>
      <c r="AV200" s="410"/>
      <c r="AW200" s="409">
        <v>1.3</v>
      </c>
      <c r="AX200" s="410"/>
      <c r="AY200" s="409">
        <v>1.3</v>
      </c>
      <c r="AZ200" s="410"/>
      <c r="BA200" s="409">
        <v>1.1000000000000001</v>
      </c>
      <c r="BB200" s="410"/>
      <c r="BC200" s="409">
        <v>0.9</v>
      </c>
      <c r="BD200" s="410"/>
      <c r="BE200" s="409">
        <v>0.9</v>
      </c>
      <c r="BF200" s="410"/>
      <c r="BG200" s="409">
        <v>0.9</v>
      </c>
      <c r="BH200" s="410"/>
      <c r="BI200" s="409">
        <v>0.8</v>
      </c>
      <c r="BJ200" s="410"/>
      <c r="BK200" s="409">
        <v>1.1000000000000001</v>
      </c>
      <c r="BL200" s="410"/>
      <c r="BM200" s="409">
        <v>0.8</v>
      </c>
      <c r="BN200" s="410"/>
      <c r="BO200" s="409">
        <v>0.9</v>
      </c>
      <c r="BP200" s="410"/>
      <c r="BQ200" s="409">
        <v>1.2</v>
      </c>
      <c r="BR200" s="410"/>
      <c r="BS200" s="409">
        <v>0.7</v>
      </c>
      <c r="BT200" s="410"/>
      <c r="BU200" s="409">
        <v>0.7</v>
      </c>
      <c r="BV200" s="410"/>
      <c r="BW200" s="409">
        <v>1.1000000000000001</v>
      </c>
      <c r="BX200" s="410"/>
      <c r="BY200" s="409">
        <v>0.8</v>
      </c>
      <c r="BZ200" s="410"/>
      <c r="CA200" s="409">
        <v>0.8</v>
      </c>
      <c r="CB200" s="410"/>
      <c r="CC200" s="409">
        <v>1.1000000000000001</v>
      </c>
      <c r="CD200" s="410"/>
      <c r="CE200" s="421">
        <v>1.2</v>
      </c>
      <c r="CF200" s="421"/>
      <c r="CG200" s="409">
        <v>1.1000000000000001</v>
      </c>
      <c r="CH200" s="410"/>
      <c r="CI200" s="409">
        <v>0.9</v>
      </c>
      <c r="CJ200" s="410"/>
      <c r="CK200" s="409">
        <v>0.7</v>
      </c>
      <c r="CL200" s="410"/>
      <c r="CM200" s="409">
        <v>0.7</v>
      </c>
      <c r="CN200" s="410"/>
      <c r="CO200" s="409"/>
      <c r="CP200" s="410"/>
    </row>
    <row r="201" spans="1:94" x14ac:dyDescent="0.35">
      <c r="A201" s="413" t="s">
        <v>169</v>
      </c>
      <c r="B201" s="413"/>
      <c r="C201" s="413"/>
      <c r="D201" s="413"/>
      <c r="E201" s="413"/>
      <c r="F201" s="413"/>
      <c r="G201" s="413"/>
      <c r="H201" s="413"/>
      <c r="I201" s="413"/>
      <c r="K201" s="409">
        <v>1.2</v>
      </c>
      <c r="L201" s="410"/>
      <c r="M201" s="409">
        <v>0.9</v>
      </c>
      <c r="N201" s="410"/>
      <c r="O201" s="409">
        <v>1.2</v>
      </c>
      <c r="P201" s="410"/>
      <c r="Q201" s="409">
        <v>0.9</v>
      </c>
      <c r="R201" s="410"/>
      <c r="S201" s="409">
        <v>1</v>
      </c>
      <c r="T201" s="410"/>
      <c r="U201" s="409">
        <v>0.8</v>
      </c>
      <c r="V201" s="410"/>
      <c r="W201" s="409">
        <v>0.8</v>
      </c>
      <c r="X201" s="410"/>
      <c r="Y201" s="409">
        <v>0.8</v>
      </c>
      <c r="Z201" s="410"/>
      <c r="AA201" s="409">
        <v>0.9</v>
      </c>
      <c r="AB201" s="410"/>
      <c r="AC201" s="409">
        <v>0.8</v>
      </c>
      <c r="AD201" s="410"/>
      <c r="AE201" s="409">
        <v>1.1000000000000001</v>
      </c>
      <c r="AF201" s="410"/>
      <c r="AG201" s="409">
        <v>1</v>
      </c>
      <c r="AH201" s="410"/>
      <c r="AI201" s="409">
        <v>0.7</v>
      </c>
      <c r="AJ201" s="410"/>
      <c r="AK201" s="409">
        <v>1</v>
      </c>
      <c r="AL201" s="410"/>
      <c r="AM201" s="409">
        <v>0.8</v>
      </c>
      <c r="AN201" s="410"/>
      <c r="AO201" s="409">
        <v>0.7</v>
      </c>
      <c r="AP201" s="410"/>
      <c r="AQ201" s="409">
        <v>0.8</v>
      </c>
      <c r="AR201" s="410"/>
      <c r="AS201" s="409">
        <v>1.1000000000000001</v>
      </c>
      <c r="AT201" s="410"/>
      <c r="AU201" s="409">
        <v>0.9</v>
      </c>
      <c r="AV201" s="410"/>
      <c r="AW201" s="409">
        <v>1.3</v>
      </c>
      <c r="AX201" s="410"/>
      <c r="AY201" s="409">
        <v>0.7</v>
      </c>
      <c r="AZ201" s="410"/>
      <c r="BA201" s="409">
        <v>1.2</v>
      </c>
      <c r="BB201" s="410"/>
      <c r="BC201" s="409">
        <v>0.9</v>
      </c>
      <c r="BD201" s="410"/>
      <c r="BE201" s="409">
        <v>0.9</v>
      </c>
      <c r="BF201" s="410"/>
      <c r="BG201" s="409">
        <v>0.9</v>
      </c>
      <c r="BH201" s="410"/>
      <c r="BI201" s="409">
        <v>0.8</v>
      </c>
      <c r="BJ201" s="410"/>
      <c r="BK201" s="409">
        <v>1.1000000000000001</v>
      </c>
      <c r="BL201" s="410"/>
      <c r="BM201" s="409">
        <v>1.1000000000000001</v>
      </c>
      <c r="BN201" s="410"/>
      <c r="BO201" s="409">
        <v>1.1000000000000001</v>
      </c>
      <c r="BP201" s="410"/>
      <c r="BQ201" s="409">
        <v>1.2</v>
      </c>
      <c r="BR201" s="410"/>
      <c r="BS201" s="409">
        <v>1.1000000000000001</v>
      </c>
      <c r="BT201" s="410"/>
      <c r="BU201" s="409">
        <v>0.7</v>
      </c>
      <c r="BV201" s="410"/>
      <c r="BW201" s="409">
        <v>1.1000000000000001</v>
      </c>
      <c r="BX201" s="410"/>
      <c r="BY201" s="409">
        <v>1</v>
      </c>
      <c r="BZ201" s="410"/>
      <c r="CA201" s="409">
        <v>1.1000000000000001</v>
      </c>
      <c r="CB201" s="410"/>
      <c r="CC201" s="409">
        <v>1.1000000000000001</v>
      </c>
      <c r="CD201" s="410"/>
      <c r="CE201" s="409">
        <v>0.9</v>
      </c>
      <c r="CF201" s="410"/>
      <c r="CG201" s="409">
        <v>1.1000000000000001</v>
      </c>
      <c r="CH201" s="410"/>
      <c r="CI201" s="409">
        <v>1.3</v>
      </c>
      <c r="CJ201" s="410"/>
      <c r="CK201" s="409">
        <v>1</v>
      </c>
      <c r="CL201" s="410"/>
      <c r="CM201" s="409">
        <v>1.3</v>
      </c>
      <c r="CN201" s="410"/>
      <c r="CO201" s="409"/>
      <c r="CP201" s="410"/>
    </row>
    <row r="202" spans="1:94" ht="8.5" customHeight="1" x14ac:dyDescent="0.35"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</row>
    <row r="203" spans="1:94" x14ac:dyDescent="0.35">
      <c r="A203" s="543" t="s">
        <v>383</v>
      </c>
      <c r="B203" s="543"/>
      <c r="C203" s="543"/>
      <c r="D203" s="543"/>
      <c r="E203" s="543"/>
      <c r="F203" s="543"/>
      <c r="G203" s="543"/>
      <c r="H203" s="543"/>
      <c r="I203" s="543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  <c r="W203" s="148"/>
      <c r="X203" s="148"/>
      <c r="Y203" s="147"/>
      <c r="Z203" s="147"/>
      <c r="AA203" s="147"/>
      <c r="AB203" s="147"/>
      <c r="AC203" s="147"/>
      <c r="AD203" s="147"/>
      <c r="AE203" s="147"/>
      <c r="AF203" s="147"/>
      <c r="AG203" s="147"/>
      <c r="AH203" s="147"/>
      <c r="AI203" s="147"/>
      <c r="AJ203" s="147"/>
      <c r="AK203" s="147"/>
      <c r="AL203" s="147"/>
      <c r="AM203" s="147"/>
      <c r="AN203" s="147"/>
      <c r="AO203" s="147"/>
      <c r="AP203" s="147"/>
      <c r="AQ203" s="147"/>
      <c r="AR203" s="147"/>
      <c r="AS203" s="147"/>
      <c r="AT203" s="147"/>
      <c r="AU203" s="147"/>
      <c r="AV203" s="147"/>
      <c r="AW203" s="147"/>
      <c r="AX203" s="147"/>
      <c r="AY203" s="147"/>
      <c r="AZ203" s="147"/>
      <c r="BA203" s="147"/>
      <c r="BB203" s="147"/>
      <c r="BC203" s="148"/>
      <c r="BD203" s="148"/>
      <c r="BE203" s="148"/>
      <c r="BF203" s="148"/>
      <c r="BG203" s="148"/>
      <c r="BH203" s="148"/>
      <c r="BI203" s="147"/>
      <c r="BJ203" s="147"/>
      <c r="BK203" s="148"/>
      <c r="BL203" s="148"/>
      <c r="BM203" s="148"/>
      <c r="BN203" s="148"/>
      <c r="BO203" s="148"/>
      <c r="BP203" s="148"/>
      <c r="BQ203" s="149"/>
      <c r="BR203" s="149"/>
      <c r="BS203" s="149"/>
      <c r="BT203" s="149"/>
      <c r="BU203" s="149"/>
      <c r="BV203" s="149"/>
      <c r="BW203" s="149"/>
      <c r="BX203" s="149"/>
      <c r="BY203" s="149"/>
      <c r="BZ203" s="149"/>
      <c r="CA203" s="149"/>
      <c r="CB203" s="149"/>
      <c r="CC203" s="150"/>
      <c r="CD203" s="150"/>
      <c r="CE203" s="150"/>
      <c r="CF203" s="150"/>
      <c r="CG203" s="150"/>
      <c r="CH203" s="150"/>
      <c r="CI203" s="150"/>
      <c r="CJ203" s="150"/>
      <c r="CK203" s="150"/>
      <c r="CL203" s="150"/>
      <c r="CM203" s="150"/>
      <c r="CN203" s="150"/>
      <c r="CO203" s="150"/>
      <c r="CP203" s="150"/>
    </row>
    <row r="204" spans="1:94" x14ac:dyDescent="0.35">
      <c r="A204" s="413" t="s">
        <v>384</v>
      </c>
      <c r="B204" s="413"/>
      <c r="C204" s="413"/>
      <c r="D204" s="413"/>
      <c r="E204" s="413"/>
      <c r="F204" s="413"/>
      <c r="G204" s="413"/>
      <c r="H204" s="413"/>
      <c r="I204" s="413"/>
      <c r="K204" s="409">
        <v>1.1000000000000001</v>
      </c>
      <c r="L204" s="410"/>
      <c r="M204" s="409">
        <v>0.9</v>
      </c>
      <c r="N204" s="410"/>
      <c r="O204" s="409">
        <v>1.1000000000000001</v>
      </c>
      <c r="P204" s="410"/>
      <c r="Q204" s="409">
        <v>1</v>
      </c>
      <c r="R204" s="410"/>
      <c r="S204" s="409">
        <v>1.1000000000000001</v>
      </c>
      <c r="T204" s="410"/>
      <c r="U204" s="409">
        <v>0.7</v>
      </c>
      <c r="V204" s="410"/>
      <c r="W204" s="409">
        <v>0.7</v>
      </c>
      <c r="X204" s="410"/>
      <c r="Y204" s="409">
        <v>0.7</v>
      </c>
      <c r="Z204" s="410"/>
      <c r="AA204" s="409">
        <v>0.7</v>
      </c>
      <c r="AB204" s="410"/>
      <c r="AC204" s="409">
        <v>0.7</v>
      </c>
      <c r="AD204" s="410"/>
      <c r="AE204" s="409">
        <v>0.7</v>
      </c>
      <c r="AF204" s="410"/>
      <c r="AG204" s="409">
        <v>0.9</v>
      </c>
      <c r="AH204" s="410"/>
      <c r="AI204" s="409">
        <v>1.1000000000000001</v>
      </c>
      <c r="AJ204" s="410"/>
      <c r="AK204" s="409">
        <v>1.2</v>
      </c>
      <c r="AL204" s="410"/>
      <c r="AM204" s="409">
        <v>1.1000000000000001</v>
      </c>
      <c r="AN204" s="410"/>
      <c r="AO204" s="409">
        <v>1.1000000000000001</v>
      </c>
      <c r="AP204" s="410"/>
      <c r="AQ204" s="409">
        <v>1</v>
      </c>
      <c r="AR204" s="410"/>
      <c r="AS204" s="409">
        <v>0.7</v>
      </c>
      <c r="AT204" s="410"/>
      <c r="AU204" s="409">
        <v>0.7</v>
      </c>
      <c r="AV204" s="410"/>
      <c r="AW204" s="409">
        <v>1.2</v>
      </c>
      <c r="AX204" s="410"/>
      <c r="AY204" s="409">
        <v>1.2</v>
      </c>
      <c r="AZ204" s="410"/>
      <c r="BA204" s="409">
        <v>1</v>
      </c>
      <c r="BB204" s="410"/>
      <c r="BC204" s="409">
        <v>1.1000000000000001</v>
      </c>
      <c r="BD204" s="410"/>
      <c r="BE204" s="409">
        <v>1.1000000000000001</v>
      </c>
      <c r="BF204" s="410"/>
      <c r="BG204" s="409">
        <v>1.1000000000000001</v>
      </c>
      <c r="BH204" s="410"/>
      <c r="BI204" s="409">
        <v>1.1000000000000001</v>
      </c>
      <c r="BJ204" s="410"/>
      <c r="BK204" s="409">
        <v>1.3</v>
      </c>
      <c r="BL204" s="410"/>
      <c r="BM204" s="409">
        <v>1.1000000000000001</v>
      </c>
      <c r="BN204" s="410"/>
      <c r="BO204" s="409">
        <v>1.3</v>
      </c>
      <c r="BP204" s="410"/>
      <c r="BQ204" s="409">
        <v>0.8</v>
      </c>
      <c r="BR204" s="410"/>
      <c r="BS204" s="409">
        <v>1.2</v>
      </c>
      <c r="BT204" s="410"/>
      <c r="BU204" s="409">
        <v>1.1000000000000001</v>
      </c>
      <c r="BV204" s="410"/>
      <c r="BW204" s="409">
        <v>1.1000000000000001</v>
      </c>
      <c r="BX204" s="410"/>
      <c r="BY204" s="409">
        <v>1.1000000000000001</v>
      </c>
      <c r="BZ204" s="410"/>
      <c r="CA204" s="409">
        <v>1.1000000000000001</v>
      </c>
      <c r="CB204" s="410"/>
      <c r="CC204" s="409">
        <v>0.8</v>
      </c>
      <c r="CD204" s="410"/>
      <c r="CE204" s="409">
        <v>1.1000000000000001</v>
      </c>
      <c r="CF204" s="410"/>
      <c r="CG204" s="409">
        <v>0.8</v>
      </c>
      <c r="CH204" s="410"/>
      <c r="CI204" s="409">
        <v>0.7</v>
      </c>
      <c r="CJ204" s="410"/>
      <c r="CK204" s="409">
        <v>1</v>
      </c>
      <c r="CL204" s="410"/>
      <c r="CM204" s="409">
        <v>0.7</v>
      </c>
      <c r="CN204" s="410"/>
      <c r="CO204" s="409"/>
      <c r="CP204" s="410"/>
    </row>
    <row r="205" spans="1:94" x14ac:dyDescent="0.35">
      <c r="A205" s="413" t="s">
        <v>385</v>
      </c>
      <c r="B205" s="413"/>
      <c r="C205" s="413"/>
      <c r="D205" s="413"/>
      <c r="E205" s="413"/>
      <c r="F205" s="413"/>
      <c r="G205" s="413"/>
      <c r="H205" s="413"/>
      <c r="I205" s="413"/>
      <c r="K205" s="409">
        <v>0.9</v>
      </c>
      <c r="L205" s="410"/>
      <c r="M205" s="409">
        <v>0.7</v>
      </c>
      <c r="N205" s="410"/>
      <c r="O205" s="409">
        <v>1</v>
      </c>
      <c r="P205" s="410"/>
      <c r="Q205" s="409">
        <v>0.9</v>
      </c>
      <c r="R205" s="410"/>
      <c r="S205" s="409">
        <v>1</v>
      </c>
      <c r="T205" s="410"/>
      <c r="U205" s="409">
        <v>0.7</v>
      </c>
      <c r="V205" s="410"/>
      <c r="W205" s="409">
        <v>0.7</v>
      </c>
      <c r="X205" s="410"/>
      <c r="Y205" s="409">
        <v>0.7</v>
      </c>
      <c r="Z205" s="410"/>
      <c r="AA205" s="409">
        <v>0.7</v>
      </c>
      <c r="AB205" s="410"/>
      <c r="AC205" s="409">
        <v>0.7</v>
      </c>
      <c r="AD205" s="410"/>
      <c r="AE205" s="409">
        <v>0.7</v>
      </c>
      <c r="AF205" s="410"/>
      <c r="AG205" s="409">
        <v>0.7</v>
      </c>
      <c r="AH205" s="410"/>
      <c r="AI205" s="409">
        <v>0.7</v>
      </c>
      <c r="AJ205" s="410"/>
      <c r="AK205" s="409">
        <v>0.7</v>
      </c>
      <c r="AL205" s="410"/>
      <c r="AM205" s="409">
        <v>0.7</v>
      </c>
      <c r="AN205" s="410"/>
      <c r="AO205" s="409">
        <v>0.7</v>
      </c>
      <c r="AP205" s="410"/>
      <c r="AQ205" s="409">
        <v>0.8</v>
      </c>
      <c r="AR205" s="410"/>
      <c r="AS205" s="409">
        <v>0.7</v>
      </c>
      <c r="AT205" s="410"/>
      <c r="AU205" s="409">
        <v>0.7</v>
      </c>
      <c r="AV205" s="410"/>
      <c r="AW205" s="409">
        <v>0.7</v>
      </c>
      <c r="AX205" s="410"/>
      <c r="AY205" s="409">
        <v>0.7</v>
      </c>
      <c r="AZ205" s="410"/>
      <c r="BA205" s="409">
        <v>0.7</v>
      </c>
      <c r="BB205" s="410"/>
      <c r="BC205" s="409">
        <v>0.7</v>
      </c>
      <c r="BD205" s="410"/>
      <c r="BE205" s="409">
        <v>0.7</v>
      </c>
      <c r="BF205" s="410"/>
      <c r="BG205" s="409">
        <v>0.7</v>
      </c>
      <c r="BH205" s="410"/>
      <c r="BI205" s="409">
        <v>0.7</v>
      </c>
      <c r="BJ205" s="410"/>
      <c r="BK205" s="409">
        <v>0.7</v>
      </c>
      <c r="BL205" s="410"/>
      <c r="BM205" s="409">
        <v>0.7</v>
      </c>
      <c r="BN205" s="410"/>
      <c r="BO205" s="409">
        <v>0.7</v>
      </c>
      <c r="BP205" s="410"/>
      <c r="BQ205" s="409">
        <v>0.7</v>
      </c>
      <c r="BR205" s="410"/>
      <c r="BS205" s="409">
        <v>1</v>
      </c>
      <c r="BT205" s="410"/>
      <c r="BU205" s="409">
        <v>0.7</v>
      </c>
      <c r="BV205" s="410"/>
      <c r="BW205" s="409">
        <v>0.7</v>
      </c>
      <c r="BX205" s="410"/>
      <c r="BY205" s="409">
        <v>0.7</v>
      </c>
      <c r="BZ205" s="410"/>
      <c r="CA205" s="409">
        <v>0.7</v>
      </c>
      <c r="CB205" s="410"/>
      <c r="CC205" s="409">
        <v>0.7</v>
      </c>
      <c r="CD205" s="410"/>
      <c r="CE205" s="409">
        <v>0.7</v>
      </c>
      <c r="CF205" s="410"/>
      <c r="CG205" s="409">
        <v>0.7</v>
      </c>
      <c r="CH205" s="410"/>
      <c r="CI205" s="409">
        <v>1</v>
      </c>
      <c r="CJ205" s="410"/>
      <c r="CK205" s="409">
        <v>1</v>
      </c>
      <c r="CL205" s="410"/>
      <c r="CM205" s="409">
        <v>1.3</v>
      </c>
      <c r="CN205" s="410"/>
      <c r="CO205" s="409"/>
      <c r="CP205" s="410"/>
    </row>
    <row r="208" spans="1:94" ht="15.5" hidden="1" outlineLevel="1" x14ac:dyDescent="0.35">
      <c r="A208" s="158" t="s">
        <v>514</v>
      </c>
    </row>
    <row r="209" spans="1:9" ht="7.5" hidden="1" customHeight="1" outlineLevel="1" x14ac:dyDescent="0.35"/>
    <row r="210" spans="1:9" s="156" customFormat="1" hidden="1" outlineLevel="1" x14ac:dyDescent="0.35">
      <c r="A210" s="151" t="s">
        <v>431</v>
      </c>
      <c r="B210" s="155"/>
      <c r="C210" s="155"/>
      <c r="D210" s="155"/>
      <c r="E210" s="155"/>
      <c r="F210" s="155"/>
      <c r="G210" s="155"/>
      <c r="H210" s="155"/>
      <c r="I210" s="155"/>
    </row>
    <row r="211" spans="1:9" s="156" customFormat="1" hidden="1" outlineLevel="1" x14ac:dyDescent="0.35">
      <c r="A211" s="157" t="s">
        <v>466</v>
      </c>
      <c r="B211" s="155"/>
      <c r="C211" s="155"/>
      <c r="D211" s="155"/>
      <c r="E211" s="155"/>
      <c r="F211" s="155"/>
      <c r="G211" s="155"/>
      <c r="H211" s="155"/>
      <c r="I211" s="155"/>
    </row>
    <row r="212" spans="1:9" s="156" customFormat="1" hidden="1" outlineLevel="1" x14ac:dyDescent="0.35">
      <c r="A212" s="157" t="s">
        <v>403</v>
      </c>
      <c r="B212" s="155"/>
      <c r="C212" s="155"/>
      <c r="D212" s="155"/>
      <c r="E212" s="155"/>
      <c r="F212" s="155"/>
      <c r="G212" s="155"/>
      <c r="H212" s="155"/>
      <c r="I212" s="155"/>
    </row>
    <row r="213" spans="1:9" s="156" customFormat="1" hidden="1" outlineLevel="1" x14ac:dyDescent="0.35">
      <c r="A213" s="157" t="s">
        <v>404</v>
      </c>
      <c r="B213" s="155"/>
      <c r="C213" s="155"/>
      <c r="D213" s="155"/>
      <c r="E213" s="155"/>
      <c r="F213" s="155"/>
      <c r="G213" s="155"/>
      <c r="H213" s="155"/>
      <c r="I213" s="155"/>
    </row>
    <row r="214" spans="1:9" s="156" customFormat="1" hidden="1" outlineLevel="1" x14ac:dyDescent="0.35">
      <c r="A214" s="157" t="s">
        <v>461</v>
      </c>
      <c r="B214" s="155"/>
      <c r="C214" s="155"/>
      <c r="D214" s="155"/>
      <c r="E214" s="155"/>
      <c r="F214" s="155"/>
      <c r="G214" s="155"/>
      <c r="H214" s="155"/>
      <c r="I214" s="155"/>
    </row>
    <row r="215" spans="1:9" s="156" customFormat="1" hidden="1" outlineLevel="1" x14ac:dyDescent="0.35">
      <c r="A215" s="157" t="s">
        <v>405</v>
      </c>
      <c r="B215" s="155"/>
      <c r="C215" s="155"/>
      <c r="D215" s="155"/>
      <c r="E215" s="155"/>
      <c r="F215" s="155"/>
      <c r="G215" s="155"/>
      <c r="H215" s="155"/>
      <c r="I215" s="155"/>
    </row>
    <row r="216" spans="1:9" s="156" customFormat="1" hidden="1" outlineLevel="1" x14ac:dyDescent="0.35">
      <c r="A216" s="157" t="s">
        <v>467</v>
      </c>
      <c r="B216" s="155"/>
      <c r="C216" s="155"/>
      <c r="D216" s="155"/>
      <c r="E216" s="155"/>
      <c r="F216" s="155"/>
      <c r="G216" s="155"/>
      <c r="H216" s="155"/>
      <c r="I216" s="155"/>
    </row>
    <row r="217" spans="1:9" s="156" customFormat="1" hidden="1" outlineLevel="1" x14ac:dyDescent="0.35">
      <c r="A217" s="157" t="s">
        <v>470</v>
      </c>
      <c r="B217" s="155"/>
      <c r="C217" s="155"/>
      <c r="D217" s="155"/>
      <c r="E217" s="155"/>
      <c r="F217" s="155"/>
      <c r="G217" s="155"/>
      <c r="H217" s="155"/>
      <c r="I217" s="155"/>
    </row>
    <row r="218" spans="1:9" s="156" customFormat="1" hidden="1" outlineLevel="1" x14ac:dyDescent="0.35">
      <c r="A218" s="157" t="s">
        <v>471</v>
      </c>
      <c r="B218" s="155"/>
      <c r="C218" s="155"/>
      <c r="D218" s="155"/>
      <c r="E218" s="155"/>
      <c r="F218" s="155"/>
      <c r="G218" s="155"/>
      <c r="H218" s="155"/>
      <c r="I218" s="155"/>
    </row>
    <row r="219" spans="1:9" s="156" customFormat="1" hidden="1" outlineLevel="1" x14ac:dyDescent="0.35">
      <c r="A219" s="157" t="s">
        <v>472</v>
      </c>
      <c r="B219" s="155"/>
      <c r="C219" s="155"/>
      <c r="D219" s="155"/>
      <c r="E219" s="155"/>
      <c r="F219" s="155"/>
      <c r="G219" s="155"/>
      <c r="H219" s="155"/>
      <c r="I219" s="155"/>
    </row>
    <row r="220" spans="1:9" s="156" customFormat="1" hidden="1" outlineLevel="1" x14ac:dyDescent="0.35">
      <c r="A220" s="157" t="s">
        <v>473</v>
      </c>
      <c r="B220" s="155"/>
      <c r="C220" s="155"/>
      <c r="D220" s="155"/>
      <c r="E220" s="155"/>
      <c r="F220" s="155"/>
      <c r="G220" s="155"/>
      <c r="H220" s="155"/>
      <c r="I220" s="155"/>
    </row>
    <row r="221" spans="1:9" s="156" customFormat="1" hidden="1" outlineLevel="1" x14ac:dyDescent="0.35">
      <c r="A221" s="157" t="s">
        <v>474</v>
      </c>
      <c r="B221" s="155"/>
      <c r="C221" s="155"/>
      <c r="D221" s="155"/>
      <c r="E221" s="155"/>
      <c r="F221" s="155"/>
      <c r="G221" s="155"/>
      <c r="H221" s="155"/>
      <c r="I221" s="155"/>
    </row>
    <row r="222" spans="1:9" s="156" customFormat="1" hidden="1" outlineLevel="1" x14ac:dyDescent="0.35">
      <c r="A222" s="157" t="s">
        <v>475</v>
      </c>
      <c r="B222" s="155"/>
      <c r="C222" s="155"/>
      <c r="D222" s="155"/>
      <c r="E222" s="155"/>
      <c r="F222" s="155"/>
      <c r="G222" s="155"/>
      <c r="H222" s="155"/>
      <c r="I222" s="155"/>
    </row>
    <row r="223" spans="1:9" s="156" customFormat="1" hidden="1" outlineLevel="1" x14ac:dyDescent="0.35">
      <c r="A223" s="157" t="s">
        <v>476</v>
      </c>
      <c r="B223" s="155"/>
      <c r="C223" s="155"/>
      <c r="D223" s="155"/>
      <c r="E223" s="155"/>
      <c r="F223" s="155"/>
      <c r="G223" s="155"/>
      <c r="H223" s="155"/>
      <c r="I223" s="155"/>
    </row>
    <row r="224" spans="1:9" s="156" customFormat="1" hidden="1" outlineLevel="1" x14ac:dyDescent="0.35">
      <c r="A224" s="157" t="s">
        <v>418</v>
      </c>
      <c r="B224" s="155"/>
      <c r="C224" s="155"/>
      <c r="D224" s="155"/>
      <c r="E224" s="155"/>
      <c r="F224" s="155"/>
      <c r="G224" s="155"/>
      <c r="H224" s="155"/>
      <c r="I224" s="155"/>
    </row>
    <row r="225" spans="1:9" s="156" customFormat="1" hidden="1" outlineLevel="1" x14ac:dyDescent="0.35">
      <c r="A225" s="157" t="s">
        <v>419</v>
      </c>
      <c r="B225" s="155"/>
      <c r="C225" s="155"/>
      <c r="D225" s="155"/>
      <c r="E225" s="155"/>
      <c r="F225" s="155"/>
      <c r="G225" s="155"/>
      <c r="H225" s="155"/>
      <c r="I225" s="155"/>
    </row>
    <row r="226" spans="1:9" s="156" customFormat="1" hidden="1" outlineLevel="1" x14ac:dyDescent="0.35">
      <c r="A226" s="157" t="s">
        <v>420</v>
      </c>
      <c r="B226" s="155"/>
      <c r="C226" s="155"/>
      <c r="D226" s="155"/>
      <c r="E226" s="155"/>
      <c r="F226" s="155"/>
      <c r="G226" s="155"/>
      <c r="H226" s="155"/>
      <c r="I226" s="155"/>
    </row>
    <row r="227" spans="1:9" s="156" customFormat="1" hidden="1" outlineLevel="1" x14ac:dyDescent="0.35">
      <c r="A227" s="157" t="s">
        <v>477</v>
      </c>
      <c r="B227" s="155"/>
      <c r="C227" s="155"/>
      <c r="D227" s="155"/>
      <c r="E227" s="155"/>
      <c r="F227" s="155"/>
      <c r="G227" s="155"/>
      <c r="H227" s="155"/>
      <c r="I227" s="155"/>
    </row>
    <row r="228" spans="1:9" s="156" customFormat="1" hidden="1" outlineLevel="1" x14ac:dyDescent="0.35">
      <c r="A228" s="157" t="s">
        <v>478</v>
      </c>
      <c r="B228" s="155"/>
      <c r="C228" s="155"/>
      <c r="D228" s="155"/>
      <c r="E228" s="155"/>
      <c r="F228" s="155"/>
      <c r="G228" s="155"/>
      <c r="H228" s="155"/>
      <c r="I228" s="155"/>
    </row>
    <row r="229" spans="1:9" s="156" customFormat="1" hidden="1" outlineLevel="1" x14ac:dyDescent="0.35">
      <c r="A229" s="157" t="s">
        <v>479</v>
      </c>
      <c r="B229" s="155"/>
      <c r="C229" s="155"/>
      <c r="D229" s="155"/>
      <c r="E229" s="155"/>
      <c r="F229" s="155"/>
      <c r="G229" s="155"/>
      <c r="H229" s="155"/>
      <c r="I229" s="155"/>
    </row>
    <row r="230" spans="1:9" s="156" customFormat="1" hidden="1" outlineLevel="1" x14ac:dyDescent="0.35">
      <c r="A230" s="157" t="s">
        <v>480</v>
      </c>
      <c r="B230" s="155"/>
      <c r="C230" s="155"/>
      <c r="D230" s="155"/>
      <c r="E230" s="155"/>
      <c r="F230" s="155"/>
      <c r="G230" s="155"/>
      <c r="H230" s="155"/>
      <c r="I230" s="155"/>
    </row>
    <row r="231" spans="1:9" s="156" customFormat="1" hidden="1" outlineLevel="1" x14ac:dyDescent="0.35">
      <c r="A231" s="157" t="s">
        <v>481</v>
      </c>
      <c r="B231" s="155"/>
      <c r="C231" s="155"/>
      <c r="D231" s="155"/>
      <c r="E231" s="155"/>
      <c r="F231" s="155"/>
      <c r="G231" s="155"/>
      <c r="H231" s="155"/>
      <c r="I231" s="155"/>
    </row>
    <row r="232" spans="1:9" s="156" customFormat="1" hidden="1" outlineLevel="1" x14ac:dyDescent="0.35">
      <c r="A232" s="157" t="s">
        <v>483</v>
      </c>
      <c r="B232" s="155"/>
      <c r="C232" s="155"/>
      <c r="D232" s="155"/>
      <c r="E232" s="155"/>
      <c r="F232" s="155"/>
      <c r="G232" s="155"/>
      <c r="H232" s="155"/>
      <c r="I232" s="155"/>
    </row>
    <row r="233" spans="1:9" s="156" customFormat="1" hidden="1" outlineLevel="1" x14ac:dyDescent="0.35">
      <c r="A233" s="157" t="s">
        <v>484</v>
      </c>
      <c r="B233" s="155"/>
      <c r="C233" s="155"/>
      <c r="D233" s="155"/>
      <c r="E233" s="155"/>
      <c r="F233" s="155"/>
      <c r="G233" s="155"/>
      <c r="H233" s="155"/>
      <c r="I233" s="155"/>
    </row>
    <row r="234" spans="1:9" s="156" customFormat="1" hidden="1" outlineLevel="1" x14ac:dyDescent="0.35">
      <c r="A234" s="157" t="s">
        <v>485</v>
      </c>
      <c r="B234" s="155"/>
      <c r="C234" s="155"/>
      <c r="D234" s="155"/>
      <c r="E234" s="155"/>
      <c r="F234" s="155"/>
      <c r="G234" s="155"/>
      <c r="H234" s="155"/>
      <c r="I234" s="155"/>
    </row>
    <row r="235" spans="1:9" s="156" customFormat="1" hidden="1" outlineLevel="1" x14ac:dyDescent="0.35">
      <c r="A235" s="157" t="s">
        <v>486</v>
      </c>
      <c r="B235" s="155"/>
      <c r="C235" s="155"/>
      <c r="D235" s="155"/>
      <c r="E235" s="155"/>
      <c r="F235" s="155"/>
      <c r="G235" s="155"/>
      <c r="H235" s="155"/>
      <c r="I235" s="155"/>
    </row>
    <row r="236" spans="1:9" s="156" customFormat="1" hidden="1" outlineLevel="1" x14ac:dyDescent="0.35">
      <c r="A236" s="157" t="s">
        <v>487</v>
      </c>
      <c r="B236" s="155"/>
      <c r="C236" s="155"/>
      <c r="D236" s="155"/>
      <c r="E236" s="155"/>
      <c r="F236" s="155"/>
      <c r="G236" s="155"/>
      <c r="H236" s="155"/>
      <c r="I236" s="155"/>
    </row>
    <row r="237" spans="1:9" s="156" customFormat="1" hidden="1" outlineLevel="1" x14ac:dyDescent="0.35">
      <c r="A237" s="157" t="s">
        <v>489</v>
      </c>
      <c r="B237" s="155"/>
      <c r="C237" s="155"/>
      <c r="D237" s="155"/>
      <c r="E237" s="155"/>
      <c r="F237" s="155"/>
      <c r="G237" s="155"/>
      <c r="H237" s="155"/>
      <c r="I237" s="155"/>
    </row>
    <row r="238" spans="1:9" s="156" customFormat="1" hidden="1" outlineLevel="1" x14ac:dyDescent="0.35">
      <c r="A238" s="157" t="s">
        <v>490</v>
      </c>
      <c r="B238" s="155"/>
      <c r="C238" s="155"/>
      <c r="D238" s="155"/>
      <c r="E238" s="155"/>
      <c r="F238" s="155"/>
      <c r="G238" s="155"/>
      <c r="H238" s="155"/>
      <c r="I238" s="155"/>
    </row>
    <row r="239" spans="1:9" s="156" customFormat="1" hidden="1" outlineLevel="1" x14ac:dyDescent="0.35">
      <c r="A239" s="157" t="s">
        <v>491</v>
      </c>
      <c r="B239" s="155"/>
      <c r="C239" s="155"/>
      <c r="D239" s="155"/>
      <c r="E239" s="155"/>
      <c r="F239" s="155"/>
      <c r="G239" s="155"/>
      <c r="H239" s="155"/>
      <c r="I239" s="155"/>
    </row>
    <row r="240" spans="1:9" s="156" customFormat="1" hidden="1" outlineLevel="1" x14ac:dyDescent="0.35">
      <c r="A240" s="157" t="s">
        <v>493</v>
      </c>
      <c r="B240" s="155"/>
      <c r="C240" s="155"/>
      <c r="D240" s="155"/>
      <c r="E240" s="155"/>
      <c r="F240" s="155"/>
      <c r="G240" s="155"/>
      <c r="H240" s="155"/>
      <c r="I240" s="155"/>
    </row>
    <row r="241" spans="1:9" s="156" customFormat="1" hidden="1" outlineLevel="1" x14ac:dyDescent="0.35">
      <c r="A241" s="157" t="s">
        <v>494</v>
      </c>
      <c r="B241" s="155"/>
      <c r="C241" s="155"/>
      <c r="D241" s="155"/>
      <c r="E241" s="155"/>
      <c r="F241" s="155"/>
      <c r="G241" s="155"/>
      <c r="H241" s="155"/>
      <c r="I241" s="155"/>
    </row>
    <row r="242" spans="1:9" s="156" customFormat="1" hidden="1" outlineLevel="1" x14ac:dyDescent="0.35">
      <c r="A242" s="157" t="s">
        <v>496</v>
      </c>
      <c r="B242" s="155"/>
      <c r="C242" s="155"/>
      <c r="D242" s="155"/>
      <c r="E242" s="155"/>
      <c r="F242" s="155"/>
      <c r="G242" s="155"/>
      <c r="H242" s="155"/>
      <c r="I242" s="155"/>
    </row>
    <row r="243" spans="1:9" s="156" customFormat="1" hidden="1" outlineLevel="1" x14ac:dyDescent="0.35">
      <c r="A243" s="157" t="s">
        <v>497</v>
      </c>
      <c r="B243" s="155"/>
      <c r="C243" s="155"/>
      <c r="D243" s="155"/>
      <c r="E243" s="155"/>
      <c r="F243" s="155"/>
      <c r="G243" s="155"/>
      <c r="H243" s="155"/>
      <c r="I243" s="155"/>
    </row>
    <row r="244" spans="1:9" s="156" customFormat="1" hidden="1" outlineLevel="1" x14ac:dyDescent="0.35">
      <c r="A244" s="157" t="s">
        <v>498</v>
      </c>
      <c r="B244" s="155"/>
      <c r="C244" s="155"/>
      <c r="D244" s="155"/>
      <c r="E244" s="155"/>
      <c r="F244" s="155"/>
      <c r="G244" s="155"/>
      <c r="H244" s="155"/>
      <c r="I244" s="155"/>
    </row>
    <row r="245" spans="1:9" s="156" customFormat="1" hidden="1" outlineLevel="1" x14ac:dyDescent="0.35">
      <c r="A245" s="157" t="s">
        <v>499</v>
      </c>
      <c r="B245" s="155"/>
      <c r="C245" s="155"/>
      <c r="D245" s="155"/>
      <c r="E245" s="155"/>
      <c r="F245" s="155"/>
      <c r="G245" s="155"/>
      <c r="H245" s="155"/>
      <c r="I245" s="155"/>
    </row>
    <row r="246" spans="1:9" s="156" customFormat="1" hidden="1" outlineLevel="1" x14ac:dyDescent="0.35">
      <c r="A246" s="157" t="s">
        <v>503</v>
      </c>
      <c r="B246" s="155"/>
      <c r="C246" s="155"/>
      <c r="D246" s="155"/>
      <c r="E246" s="155"/>
      <c r="F246" s="155"/>
      <c r="G246" s="155"/>
      <c r="H246" s="155"/>
      <c r="I246" s="155"/>
    </row>
    <row r="247" spans="1:9" s="156" customFormat="1" hidden="1" outlineLevel="1" x14ac:dyDescent="0.35">
      <c r="A247" s="157" t="s">
        <v>504</v>
      </c>
      <c r="B247" s="155"/>
      <c r="C247" s="155"/>
      <c r="D247" s="155"/>
      <c r="E247" s="155"/>
      <c r="F247" s="155"/>
      <c r="G247" s="155"/>
      <c r="H247" s="155"/>
      <c r="I247" s="155"/>
    </row>
    <row r="248" spans="1:9" s="156" customFormat="1" hidden="1" outlineLevel="1" x14ac:dyDescent="0.35">
      <c r="A248" s="157" t="s">
        <v>505</v>
      </c>
      <c r="B248" s="155"/>
      <c r="C248" s="155"/>
      <c r="D248" s="155"/>
      <c r="E248" s="155"/>
      <c r="F248" s="155"/>
      <c r="G248" s="155"/>
      <c r="H248" s="155"/>
      <c r="I248" s="155"/>
    </row>
    <row r="249" spans="1:9" s="156" customFormat="1" hidden="1" outlineLevel="1" x14ac:dyDescent="0.35">
      <c r="A249" s="157" t="s">
        <v>508</v>
      </c>
      <c r="B249" s="155"/>
      <c r="C249" s="155"/>
      <c r="D249" s="155"/>
      <c r="E249" s="155"/>
      <c r="F249" s="155"/>
      <c r="G249" s="155"/>
      <c r="H249" s="155"/>
      <c r="I249" s="155"/>
    </row>
    <row r="250" spans="1:9" s="156" customFormat="1" hidden="1" outlineLevel="1" x14ac:dyDescent="0.35">
      <c r="A250" s="157" t="s">
        <v>510</v>
      </c>
      <c r="B250" s="155"/>
      <c r="C250" s="155"/>
      <c r="D250" s="155"/>
      <c r="E250" s="155"/>
      <c r="F250" s="155"/>
      <c r="G250" s="155"/>
      <c r="H250" s="155"/>
      <c r="I250" s="155"/>
    </row>
    <row r="251" spans="1:9" s="156" customFormat="1" hidden="1" outlineLevel="1" x14ac:dyDescent="0.35">
      <c r="A251" s="157" t="s">
        <v>511</v>
      </c>
      <c r="B251" s="155"/>
      <c r="C251" s="155"/>
      <c r="D251" s="155"/>
      <c r="E251" s="155"/>
      <c r="F251" s="155"/>
      <c r="G251" s="155"/>
      <c r="H251" s="155"/>
      <c r="I251" s="155"/>
    </row>
    <row r="252" spans="1:9" s="156" customFormat="1" hidden="1" outlineLevel="1" x14ac:dyDescent="0.35">
      <c r="A252" s="157" t="s">
        <v>513</v>
      </c>
      <c r="B252" s="155"/>
      <c r="C252" s="155"/>
      <c r="D252" s="155"/>
      <c r="E252" s="155"/>
      <c r="F252" s="155"/>
      <c r="G252" s="155"/>
      <c r="H252" s="155"/>
      <c r="I252" s="155"/>
    </row>
    <row r="253" spans="1:9" s="156" customFormat="1" collapsed="1" x14ac:dyDescent="0.35">
      <c r="A253" s="100"/>
      <c r="B253" s="155"/>
      <c r="C253" s="155"/>
      <c r="D253" s="155"/>
      <c r="E253" s="155"/>
      <c r="F253" s="155"/>
      <c r="G253" s="155"/>
      <c r="H253" s="155"/>
      <c r="I253" s="155"/>
    </row>
    <row r="254" spans="1:9" s="156" customFormat="1" x14ac:dyDescent="0.35">
      <c r="A254" s="155"/>
      <c r="B254" s="155"/>
      <c r="C254" s="155"/>
      <c r="D254" s="155"/>
      <c r="E254" s="155"/>
      <c r="F254" s="155"/>
      <c r="G254" s="155"/>
      <c r="H254" s="155"/>
      <c r="I254" s="155"/>
    </row>
    <row r="255" spans="1:9" s="156" customFormat="1" x14ac:dyDescent="0.35">
      <c r="A255" s="155"/>
      <c r="B255" s="155"/>
      <c r="C255" s="155"/>
      <c r="D255" s="155"/>
      <c r="E255" s="155"/>
      <c r="F255" s="155"/>
      <c r="G255" s="155"/>
      <c r="H255" s="155"/>
      <c r="I255" s="155"/>
    </row>
    <row r="256" spans="1:9" s="156" customFormat="1" x14ac:dyDescent="0.35">
      <c r="A256" s="155"/>
      <c r="B256" s="155"/>
      <c r="C256" s="155"/>
      <c r="D256" s="155"/>
      <c r="E256" s="155"/>
      <c r="F256" s="155"/>
      <c r="G256" s="155"/>
      <c r="H256" s="155"/>
      <c r="I256" s="155"/>
    </row>
    <row r="257" spans="1:9" s="156" customFormat="1" x14ac:dyDescent="0.35">
      <c r="A257" s="155"/>
      <c r="B257" s="155"/>
      <c r="C257" s="155"/>
      <c r="D257" s="155"/>
      <c r="E257" s="155"/>
      <c r="F257" s="155"/>
      <c r="G257" s="155"/>
      <c r="H257" s="155"/>
      <c r="I257" s="155"/>
    </row>
    <row r="258" spans="1:9" s="156" customFormat="1" x14ac:dyDescent="0.35">
      <c r="A258" s="155"/>
      <c r="B258" s="155"/>
      <c r="C258" s="155"/>
      <c r="D258" s="155"/>
      <c r="E258" s="155"/>
      <c r="F258" s="155"/>
      <c r="G258" s="155"/>
      <c r="H258" s="155"/>
      <c r="I258" s="155"/>
    </row>
    <row r="259" spans="1:9" s="156" customFormat="1" x14ac:dyDescent="0.35">
      <c r="A259" s="155"/>
      <c r="B259" s="155"/>
      <c r="C259" s="155"/>
      <c r="D259" s="155"/>
      <c r="E259" s="155"/>
      <c r="F259" s="155"/>
      <c r="G259" s="155"/>
      <c r="H259" s="155"/>
      <c r="I259" s="155"/>
    </row>
    <row r="260" spans="1:9" s="156" customFormat="1" x14ac:dyDescent="0.35">
      <c r="A260" s="155"/>
      <c r="B260" s="155"/>
      <c r="C260" s="155"/>
      <c r="D260" s="155"/>
      <c r="E260" s="155"/>
      <c r="F260" s="155"/>
      <c r="G260" s="155"/>
      <c r="H260" s="155"/>
      <c r="I260" s="155"/>
    </row>
    <row r="261" spans="1:9" s="156" customFormat="1" x14ac:dyDescent="0.35">
      <c r="A261" s="155"/>
      <c r="B261" s="155"/>
      <c r="C261" s="155"/>
      <c r="D261" s="155"/>
      <c r="E261" s="155"/>
      <c r="F261" s="155"/>
      <c r="G261" s="155"/>
      <c r="H261" s="155"/>
      <c r="I261" s="155"/>
    </row>
    <row r="262" spans="1:9" s="156" customFormat="1" x14ac:dyDescent="0.35">
      <c r="A262" s="155"/>
      <c r="B262" s="155"/>
      <c r="C262" s="155"/>
      <c r="D262" s="155"/>
      <c r="E262" s="155"/>
      <c r="F262" s="155"/>
      <c r="G262" s="155"/>
      <c r="H262" s="155"/>
      <c r="I262" s="155"/>
    </row>
    <row r="263" spans="1:9" s="156" customFormat="1" x14ac:dyDescent="0.35">
      <c r="A263" s="155"/>
      <c r="B263" s="155"/>
      <c r="C263" s="155"/>
      <c r="D263" s="155"/>
      <c r="E263" s="155"/>
      <c r="F263" s="155"/>
      <c r="G263" s="155"/>
      <c r="H263" s="155"/>
      <c r="I263" s="155"/>
    </row>
  </sheetData>
  <mergeCells count="6806">
    <mergeCell ref="S98:T98"/>
    <mergeCell ref="U98:V98"/>
    <mergeCell ref="W98:X98"/>
    <mergeCell ref="Y98:Z98"/>
    <mergeCell ref="AA98:AB98"/>
    <mergeCell ref="AC98:AD98"/>
    <mergeCell ref="AE98:AF98"/>
    <mergeCell ref="AG98:AH98"/>
    <mergeCell ref="AI98:AJ98"/>
    <mergeCell ref="AK98:AL98"/>
    <mergeCell ref="AM98:AN98"/>
    <mergeCell ref="AO98:AP98"/>
    <mergeCell ref="CO165:CP165"/>
    <mergeCell ref="CO166:CP166"/>
    <mergeCell ref="BM98:BN98"/>
    <mergeCell ref="BO98:BP98"/>
    <mergeCell ref="AM97:AN97"/>
    <mergeCell ref="AO97:AP97"/>
    <mergeCell ref="AQ97:AR97"/>
    <mergeCell ref="AS97:AT97"/>
    <mergeCell ref="AU97:AV97"/>
    <mergeCell ref="AW97:AX97"/>
    <mergeCell ref="AY97:AZ97"/>
    <mergeCell ref="BA97:BB97"/>
    <mergeCell ref="BC97:BD97"/>
    <mergeCell ref="BE97:BF97"/>
    <mergeCell ref="BG97:BH97"/>
    <mergeCell ref="BI97:BJ97"/>
    <mergeCell ref="BK97:BL97"/>
    <mergeCell ref="BM97:BN97"/>
    <mergeCell ref="BO97:BP97"/>
    <mergeCell ref="BU98:BV98"/>
    <mergeCell ref="BW98:BX98"/>
    <mergeCell ref="BU97:BV97"/>
    <mergeCell ref="BW97:BX97"/>
    <mergeCell ref="AQ98:AR98"/>
    <mergeCell ref="AS98:AT98"/>
    <mergeCell ref="AU98:AV98"/>
    <mergeCell ref="AW98:AX98"/>
    <mergeCell ref="AY98:AZ98"/>
    <mergeCell ref="BA98:BB98"/>
    <mergeCell ref="BC98:BD98"/>
    <mergeCell ref="BE98:BF98"/>
    <mergeCell ref="BG98:BH98"/>
    <mergeCell ref="CO200:CP200"/>
    <mergeCell ref="CO201:CP201"/>
    <mergeCell ref="CO204:CP204"/>
    <mergeCell ref="CO205:CP205"/>
    <mergeCell ref="CO179:CP179"/>
    <mergeCell ref="CO180:CP180"/>
    <mergeCell ref="CO183:CP183"/>
    <mergeCell ref="CO184:CP184"/>
    <mergeCell ref="CO185:CP185"/>
    <mergeCell ref="CO186:CP186"/>
    <mergeCell ref="CO187:CP187"/>
    <mergeCell ref="CO188:CP188"/>
    <mergeCell ref="CO189:CP189"/>
    <mergeCell ref="CO190:CP190"/>
    <mergeCell ref="CO191:CP191"/>
    <mergeCell ref="CO192:CP192"/>
    <mergeCell ref="CO193:CP193"/>
    <mergeCell ref="CO194:CP194"/>
    <mergeCell ref="CO195:CP195"/>
    <mergeCell ref="CO198:CP198"/>
    <mergeCell ref="CO199:CP199"/>
    <mergeCell ref="CO169:CP169"/>
    <mergeCell ref="CO170:CP170"/>
    <mergeCell ref="CO171:CP171"/>
    <mergeCell ref="CO172:CP172"/>
    <mergeCell ref="CO173:CP173"/>
    <mergeCell ref="CO176:CP176"/>
    <mergeCell ref="CO177:CP177"/>
    <mergeCell ref="CO178:CP178"/>
    <mergeCell ref="CO137:CP137"/>
    <mergeCell ref="CO138:CP138"/>
    <mergeCell ref="CO139:CP139"/>
    <mergeCell ref="CO140:CP140"/>
    <mergeCell ref="CO141:CP141"/>
    <mergeCell ref="CO142:CP142"/>
    <mergeCell ref="CO143:CP143"/>
    <mergeCell ref="CO144:CP144"/>
    <mergeCell ref="CO145:CP145"/>
    <mergeCell ref="CO146:CP146"/>
    <mergeCell ref="CO147:CP147"/>
    <mergeCell ref="CO150:CP150"/>
    <mergeCell ref="CO151:CP151"/>
    <mergeCell ref="CO152:CP152"/>
    <mergeCell ref="CO153:CP153"/>
    <mergeCell ref="CO154:CP154"/>
    <mergeCell ref="CO155:CP155"/>
    <mergeCell ref="CO156:CP156"/>
    <mergeCell ref="CO157:CP157"/>
    <mergeCell ref="CO158:CP158"/>
    <mergeCell ref="CO159:CP159"/>
    <mergeCell ref="CO160:CP160"/>
    <mergeCell ref="CO163:CP163"/>
    <mergeCell ref="CO164:CP164"/>
    <mergeCell ref="CO114:CP114"/>
    <mergeCell ref="CO115:CP115"/>
    <mergeCell ref="CO116:CP116"/>
    <mergeCell ref="CO117:CP117"/>
    <mergeCell ref="CO120:CP120"/>
    <mergeCell ref="CO121:CP121"/>
    <mergeCell ref="CO122:CP122"/>
    <mergeCell ref="CO123:CP123"/>
    <mergeCell ref="CO124:CP124"/>
    <mergeCell ref="CO127:CP127"/>
    <mergeCell ref="CO128:CP128"/>
    <mergeCell ref="CO129:CP129"/>
    <mergeCell ref="CO130:CP130"/>
    <mergeCell ref="CO131:CP131"/>
    <mergeCell ref="CO132:CP132"/>
    <mergeCell ref="CO135:CP135"/>
    <mergeCell ref="CO136:CP136"/>
    <mergeCell ref="CO91:CP91"/>
    <mergeCell ref="CO92:CP92"/>
    <mergeCell ref="CO93:CP93"/>
    <mergeCell ref="CO94:CP94"/>
    <mergeCell ref="CO95:CP95"/>
    <mergeCell ref="CO96:CP96"/>
    <mergeCell ref="CO99:CP99"/>
    <mergeCell ref="CO100:CP100"/>
    <mergeCell ref="CO101:CP101"/>
    <mergeCell ref="CO102:CP102"/>
    <mergeCell ref="CO103:CP103"/>
    <mergeCell ref="CO104:CP104"/>
    <mergeCell ref="CO107:CP107"/>
    <mergeCell ref="CO108:CP108"/>
    <mergeCell ref="CO109:CP109"/>
    <mergeCell ref="CO110:CP110"/>
    <mergeCell ref="CO111:CP111"/>
    <mergeCell ref="CO97:CP97"/>
    <mergeCell ref="CO98:CP98"/>
    <mergeCell ref="CO70:CP70"/>
    <mergeCell ref="CO71:CP71"/>
    <mergeCell ref="CO72:CP72"/>
    <mergeCell ref="CO73:CP73"/>
    <mergeCell ref="CO76:CP76"/>
    <mergeCell ref="CO77:CP77"/>
    <mergeCell ref="CO78:CP78"/>
    <mergeCell ref="CO79:CP79"/>
    <mergeCell ref="CO80:CP80"/>
    <mergeCell ref="CO81:CP81"/>
    <mergeCell ref="CO84:CP84"/>
    <mergeCell ref="CO85:CP85"/>
    <mergeCell ref="CO86:CP86"/>
    <mergeCell ref="CO87:CP87"/>
    <mergeCell ref="CO88:CP88"/>
    <mergeCell ref="CO89:CP89"/>
    <mergeCell ref="CO90:CP90"/>
    <mergeCell ref="CO51:CP51"/>
    <mergeCell ref="CO52:CP52"/>
    <mergeCell ref="CO53:CP53"/>
    <mergeCell ref="CO54:CP54"/>
    <mergeCell ref="CO55:CP55"/>
    <mergeCell ref="CO56:CP56"/>
    <mergeCell ref="CO57:CP57"/>
    <mergeCell ref="CO58:CP58"/>
    <mergeCell ref="CO59:CP59"/>
    <mergeCell ref="CO62:CP62"/>
    <mergeCell ref="CO63:CP63"/>
    <mergeCell ref="CO64:CP64"/>
    <mergeCell ref="CO65:CP65"/>
    <mergeCell ref="CO66:CP66"/>
    <mergeCell ref="CO67:CP67"/>
    <mergeCell ref="CO68:CP68"/>
    <mergeCell ref="CO69:CP69"/>
    <mergeCell ref="CO24:CP24"/>
    <mergeCell ref="CO27:CP27"/>
    <mergeCell ref="CO28:CP28"/>
    <mergeCell ref="CO29:CP29"/>
    <mergeCell ref="CO30:CP30"/>
    <mergeCell ref="CO33:CP33"/>
    <mergeCell ref="CO34:CP34"/>
    <mergeCell ref="CO35:CP35"/>
    <mergeCell ref="CO36:CP36"/>
    <mergeCell ref="CO37:CP37"/>
    <mergeCell ref="CO38:CP38"/>
    <mergeCell ref="CO41:CP41"/>
    <mergeCell ref="CO42:CP42"/>
    <mergeCell ref="CO43:CP43"/>
    <mergeCell ref="CO44:CP44"/>
    <mergeCell ref="CO47:CP47"/>
    <mergeCell ref="CO48:CP48"/>
    <mergeCell ref="CO1:CP1"/>
    <mergeCell ref="CO2:CP3"/>
    <mergeCell ref="CO4:CP4"/>
    <mergeCell ref="CO6:CP6"/>
    <mergeCell ref="CO7:CP7"/>
    <mergeCell ref="CO8:CP8"/>
    <mergeCell ref="CO9:CP9"/>
    <mergeCell ref="CO10:CP10"/>
    <mergeCell ref="CO11:CP11"/>
    <mergeCell ref="CO14:CP14"/>
    <mergeCell ref="CO15:CP15"/>
    <mergeCell ref="CO16:CP16"/>
    <mergeCell ref="CO19:CP19"/>
    <mergeCell ref="CO20:CP20"/>
    <mergeCell ref="CO21:CP21"/>
    <mergeCell ref="CO22:CP22"/>
    <mergeCell ref="CO23:CP23"/>
    <mergeCell ref="CM186:CN186"/>
    <mergeCell ref="CM187:CN187"/>
    <mergeCell ref="CM188:CN188"/>
    <mergeCell ref="CM189:CN189"/>
    <mergeCell ref="CM190:CN190"/>
    <mergeCell ref="CM191:CN191"/>
    <mergeCell ref="CM192:CN192"/>
    <mergeCell ref="CM193:CN193"/>
    <mergeCell ref="CM194:CN194"/>
    <mergeCell ref="CM195:CN195"/>
    <mergeCell ref="CM198:CN198"/>
    <mergeCell ref="CM199:CN199"/>
    <mergeCell ref="CM200:CN200"/>
    <mergeCell ref="CM201:CN201"/>
    <mergeCell ref="CM204:CN204"/>
    <mergeCell ref="CM205:CN205"/>
    <mergeCell ref="CM163:CN163"/>
    <mergeCell ref="CM164:CN164"/>
    <mergeCell ref="CM165:CN165"/>
    <mergeCell ref="CM166:CN166"/>
    <mergeCell ref="CM169:CN169"/>
    <mergeCell ref="CM170:CN170"/>
    <mergeCell ref="CM171:CN171"/>
    <mergeCell ref="CM172:CN172"/>
    <mergeCell ref="CM173:CN173"/>
    <mergeCell ref="CM176:CN176"/>
    <mergeCell ref="CM177:CN177"/>
    <mergeCell ref="CM178:CN178"/>
    <mergeCell ref="CM179:CN179"/>
    <mergeCell ref="CM180:CN180"/>
    <mergeCell ref="CM183:CN183"/>
    <mergeCell ref="CM184:CN184"/>
    <mergeCell ref="CM185:CN185"/>
    <mergeCell ref="CM142:CN142"/>
    <mergeCell ref="CM143:CN143"/>
    <mergeCell ref="CM144:CN144"/>
    <mergeCell ref="CM145:CN145"/>
    <mergeCell ref="CM146:CN146"/>
    <mergeCell ref="CM147:CN147"/>
    <mergeCell ref="CM150:CN150"/>
    <mergeCell ref="CM151:CN151"/>
    <mergeCell ref="CM152:CN152"/>
    <mergeCell ref="CM153:CN153"/>
    <mergeCell ref="CM154:CN154"/>
    <mergeCell ref="CM155:CN155"/>
    <mergeCell ref="CM156:CN156"/>
    <mergeCell ref="CM157:CN157"/>
    <mergeCell ref="CM158:CN158"/>
    <mergeCell ref="CM159:CN159"/>
    <mergeCell ref="CM160:CN160"/>
    <mergeCell ref="CM121:CN121"/>
    <mergeCell ref="CM122:CN122"/>
    <mergeCell ref="CM123:CN123"/>
    <mergeCell ref="CM124:CN124"/>
    <mergeCell ref="CM127:CN127"/>
    <mergeCell ref="CM128:CN128"/>
    <mergeCell ref="CM129:CN129"/>
    <mergeCell ref="CM130:CN130"/>
    <mergeCell ref="CM131:CN131"/>
    <mergeCell ref="CM132:CN132"/>
    <mergeCell ref="CM135:CN135"/>
    <mergeCell ref="CM136:CN136"/>
    <mergeCell ref="CM137:CN137"/>
    <mergeCell ref="CM138:CN138"/>
    <mergeCell ref="CM139:CN139"/>
    <mergeCell ref="CM140:CN140"/>
    <mergeCell ref="CM141:CN141"/>
    <mergeCell ref="CM96:CN96"/>
    <mergeCell ref="CM99:CN99"/>
    <mergeCell ref="CM100:CN100"/>
    <mergeCell ref="CM101:CN101"/>
    <mergeCell ref="CM102:CN102"/>
    <mergeCell ref="CM103:CN103"/>
    <mergeCell ref="CM104:CN104"/>
    <mergeCell ref="CM107:CN107"/>
    <mergeCell ref="CM108:CN108"/>
    <mergeCell ref="CM109:CN109"/>
    <mergeCell ref="CM110:CN110"/>
    <mergeCell ref="CM111:CN111"/>
    <mergeCell ref="CM114:CN114"/>
    <mergeCell ref="CM115:CN115"/>
    <mergeCell ref="CM116:CN116"/>
    <mergeCell ref="CM117:CN117"/>
    <mergeCell ref="CM120:CN120"/>
    <mergeCell ref="CM97:CN97"/>
    <mergeCell ref="CM98:CN98"/>
    <mergeCell ref="CM77:CN77"/>
    <mergeCell ref="CM78:CN78"/>
    <mergeCell ref="CM79:CN79"/>
    <mergeCell ref="CM80:CN80"/>
    <mergeCell ref="CM81:CN81"/>
    <mergeCell ref="CM84:CN84"/>
    <mergeCell ref="CM85:CN85"/>
    <mergeCell ref="CM86:CN86"/>
    <mergeCell ref="CM87:CN87"/>
    <mergeCell ref="CM88:CN88"/>
    <mergeCell ref="CM89:CN89"/>
    <mergeCell ref="CM90:CN90"/>
    <mergeCell ref="CM91:CN91"/>
    <mergeCell ref="CM92:CN92"/>
    <mergeCell ref="CM93:CN93"/>
    <mergeCell ref="CM94:CN94"/>
    <mergeCell ref="CM95:CN95"/>
    <mergeCell ref="CM56:CN56"/>
    <mergeCell ref="CM57:CN57"/>
    <mergeCell ref="CM58:CN58"/>
    <mergeCell ref="CM59:CN59"/>
    <mergeCell ref="CM62:CN62"/>
    <mergeCell ref="CM63:CN63"/>
    <mergeCell ref="CM64:CN64"/>
    <mergeCell ref="CM65:CN65"/>
    <mergeCell ref="CM66:CN66"/>
    <mergeCell ref="CM67:CN67"/>
    <mergeCell ref="CM68:CN68"/>
    <mergeCell ref="CM69:CN69"/>
    <mergeCell ref="CM70:CN70"/>
    <mergeCell ref="CM71:CN71"/>
    <mergeCell ref="CM72:CN72"/>
    <mergeCell ref="CM73:CN73"/>
    <mergeCell ref="CM76:CN76"/>
    <mergeCell ref="CM33:CN33"/>
    <mergeCell ref="CM34:CN34"/>
    <mergeCell ref="CM35:CN35"/>
    <mergeCell ref="CM36:CN36"/>
    <mergeCell ref="CM37:CN37"/>
    <mergeCell ref="CM38:CN38"/>
    <mergeCell ref="CM41:CN41"/>
    <mergeCell ref="CM42:CN42"/>
    <mergeCell ref="CM43:CN43"/>
    <mergeCell ref="CM44:CN44"/>
    <mergeCell ref="CM47:CN47"/>
    <mergeCell ref="CM48:CN48"/>
    <mergeCell ref="CM51:CN51"/>
    <mergeCell ref="CM52:CN52"/>
    <mergeCell ref="CM53:CN53"/>
    <mergeCell ref="CM54:CN54"/>
    <mergeCell ref="CM55:CN55"/>
    <mergeCell ref="CK192:CL192"/>
    <mergeCell ref="CK193:CL193"/>
    <mergeCell ref="CK194:CL194"/>
    <mergeCell ref="CK195:CL195"/>
    <mergeCell ref="CK198:CL198"/>
    <mergeCell ref="CK199:CL199"/>
    <mergeCell ref="CK200:CL200"/>
    <mergeCell ref="CK201:CL201"/>
    <mergeCell ref="CK204:CL204"/>
    <mergeCell ref="CK205:CL205"/>
    <mergeCell ref="CM1:CN1"/>
    <mergeCell ref="CM2:CN3"/>
    <mergeCell ref="CM4:CN4"/>
    <mergeCell ref="CM6:CN6"/>
    <mergeCell ref="CM7:CN7"/>
    <mergeCell ref="CM8:CN8"/>
    <mergeCell ref="CM9:CN9"/>
    <mergeCell ref="CM10:CN10"/>
    <mergeCell ref="CM11:CN11"/>
    <mergeCell ref="CM14:CN14"/>
    <mergeCell ref="CM15:CN15"/>
    <mergeCell ref="CM16:CN16"/>
    <mergeCell ref="CM19:CN19"/>
    <mergeCell ref="CM20:CN20"/>
    <mergeCell ref="CM21:CN21"/>
    <mergeCell ref="CM22:CN22"/>
    <mergeCell ref="CM23:CN23"/>
    <mergeCell ref="CM24:CN24"/>
    <mergeCell ref="CM27:CN27"/>
    <mergeCell ref="CM28:CN28"/>
    <mergeCell ref="CM29:CN29"/>
    <mergeCell ref="CM30:CN30"/>
    <mergeCell ref="CK171:CL171"/>
    <mergeCell ref="CK172:CL172"/>
    <mergeCell ref="CK173:CL173"/>
    <mergeCell ref="CK176:CL176"/>
    <mergeCell ref="CK177:CL177"/>
    <mergeCell ref="CK178:CL178"/>
    <mergeCell ref="CK179:CL179"/>
    <mergeCell ref="CK180:CL180"/>
    <mergeCell ref="CK183:CL183"/>
    <mergeCell ref="CK184:CL184"/>
    <mergeCell ref="CK185:CL185"/>
    <mergeCell ref="CK186:CL186"/>
    <mergeCell ref="CK187:CL187"/>
    <mergeCell ref="CK188:CL188"/>
    <mergeCell ref="CK189:CL189"/>
    <mergeCell ref="CK190:CL190"/>
    <mergeCell ref="CK191:CL191"/>
    <mergeCell ref="CK150:CL150"/>
    <mergeCell ref="CK151:CL151"/>
    <mergeCell ref="CK152:CL152"/>
    <mergeCell ref="CK153:CL153"/>
    <mergeCell ref="CK154:CL154"/>
    <mergeCell ref="CK155:CL155"/>
    <mergeCell ref="CK156:CL156"/>
    <mergeCell ref="CK157:CL157"/>
    <mergeCell ref="CK158:CL158"/>
    <mergeCell ref="CK159:CL159"/>
    <mergeCell ref="CK160:CL160"/>
    <mergeCell ref="CK163:CL163"/>
    <mergeCell ref="CK164:CL164"/>
    <mergeCell ref="CK165:CL165"/>
    <mergeCell ref="CK166:CL166"/>
    <mergeCell ref="CK169:CL169"/>
    <mergeCell ref="CK170:CL170"/>
    <mergeCell ref="CK129:CL129"/>
    <mergeCell ref="CK130:CL130"/>
    <mergeCell ref="CK131:CL131"/>
    <mergeCell ref="CK132:CL132"/>
    <mergeCell ref="CK135:CL135"/>
    <mergeCell ref="CK136:CL136"/>
    <mergeCell ref="CK137:CL137"/>
    <mergeCell ref="CK138:CL138"/>
    <mergeCell ref="CK139:CL139"/>
    <mergeCell ref="CK140:CL140"/>
    <mergeCell ref="CK141:CL141"/>
    <mergeCell ref="CK142:CL142"/>
    <mergeCell ref="CK143:CL143"/>
    <mergeCell ref="CK144:CL144"/>
    <mergeCell ref="CK145:CL145"/>
    <mergeCell ref="CK146:CL146"/>
    <mergeCell ref="CK147:CL147"/>
    <mergeCell ref="CK104:CL104"/>
    <mergeCell ref="CK107:CL107"/>
    <mergeCell ref="CK108:CL108"/>
    <mergeCell ref="CK109:CL109"/>
    <mergeCell ref="CK110:CL110"/>
    <mergeCell ref="CK111:CL111"/>
    <mergeCell ref="CK114:CL114"/>
    <mergeCell ref="CK115:CL115"/>
    <mergeCell ref="CK116:CL116"/>
    <mergeCell ref="CK117:CL117"/>
    <mergeCell ref="CK120:CL120"/>
    <mergeCell ref="CK121:CL121"/>
    <mergeCell ref="CK122:CL122"/>
    <mergeCell ref="CK123:CL123"/>
    <mergeCell ref="CK124:CL124"/>
    <mergeCell ref="CK127:CL127"/>
    <mergeCell ref="CK128:CL128"/>
    <mergeCell ref="CK85:CL85"/>
    <mergeCell ref="CK86:CL86"/>
    <mergeCell ref="CK87:CL87"/>
    <mergeCell ref="CK88:CL88"/>
    <mergeCell ref="CK89:CL89"/>
    <mergeCell ref="CK90:CL90"/>
    <mergeCell ref="CK91:CL91"/>
    <mergeCell ref="CK92:CL92"/>
    <mergeCell ref="CK93:CL93"/>
    <mergeCell ref="CK94:CL94"/>
    <mergeCell ref="CK95:CL95"/>
    <mergeCell ref="CK96:CL96"/>
    <mergeCell ref="CK99:CL99"/>
    <mergeCell ref="CK100:CL100"/>
    <mergeCell ref="CK101:CL101"/>
    <mergeCell ref="CK102:CL102"/>
    <mergeCell ref="CK103:CL103"/>
    <mergeCell ref="CK97:CL97"/>
    <mergeCell ref="CK98:CL98"/>
    <mergeCell ref="CK64:CL64"/>
    <mergeCell ref="CK65:CL65"/>
    <mergeCell ref="CK66:CL66"/>
    <mergeCell ref="CK67:CL67"/>
    <mergeCell ref="CK68:CL68"/>
    <mergeCell ref="CK69:CL69"/>
    <mergeCell ref="CK70:CL70"/>
    <mergeCell ref="CK71:CL71"/>
    <mergeCell ref="CK72:CL72"/>
    <mergeCell ref="CK73:CL73"/>
    <mergeCell ref="CK76:CL76"/>
    <mergeCell ref="CK77:CL77"/>
    <mergeCell ref="CK78:CL78"/>
    <mergeCell ref="CK79:CL79"/>
    <mergeCell ref="CK80:CL80"/>
    <mergeCell ref="CK81:CL81"/>
    <mergeCell ref="CK84:CL84"/>
    <mergeCell ref="CK41:CL41"/>
    <mergeCell ref="CK42:CL42"/>
    <mergeCell ref="CK43:CL43"/>
    <mergeCell ref="CK44:CL44"/>
    <mergeCell ref="CK47:CL47"/>
    <mergeCell ref="CK48:CL48"/>
    <mergeCell ref="CK51:CL51"/>
    <mergeCell ref="CK52:CL52"/>
    <mergeCell ref="CK53:CL53"/>
    <mergeCell ref="CK54:CL54"/>
    <mergeCell ref="CK55:CL55"/>
    <mergeCell ref="CK56:CL56"/>
    <mergeCell ref="CK57:CL57"/>
    <mergeCell ref="CK58:CL58"/>
    <mergeCell ref="CK59:CL59"/>
    <mergeCell ref="CK62:CL62"/>
    <mergeCell ref="CK63:CL63"/>
    <mergeCell ref="CI200:CJ200"/>
    <mergeCell ref="CI201:CJ201"/>
    <mergeCell ref="CI204:CJ204"/>
    <mergeCell ref="CI205:CJ205"/>
    <mergeCell ref="CK1:CL1"/>
    <mergeCell ref="CK2:CL3"/>
    <mergeCell ref="CK4:CL4"/>
    <mergeCell ref="CK6:CL6"/>
    <mergeCell ref="CK7:CL7"/>
    <mergeCell ref="CK8:CL8"/>
    <mergeCell ref="CK9:CL9"/>
    <mergeCell ref="CK10:CL10"/>
    <mergeCell ref="CK11:CL11"/>
    <mergeCell ref="CK14:CL14"/>
    <mergeCell ref="CK15:CL15"/>
    <mergeCell ref="CK16:CL16"/>
    <mergeCell ref="CK19:CL19"/>
    <mergeCell ref="CK20:CL20"/>
    <mergeCell ref="CK21:CL21"/>
    <mergeCell ref="CK22:CL22"/>
    <mergeCell ref="CK23:CL23"/>
    <mergeCell ref="CK24:CL24"/>
    <mergeCell ref="CK27:CL27"/>
    <mergeCell ref="CK28:CL28"/>
    <mergeCell ref="CK29:CL29"/>
    <mergeCell ref="CK30:CL30"/>
    <mergeCell ref="CK33:CL33"/>
    <mergeCell ref="CK34:CL34"/>
    <mergeCell ref="CK35:CL35"/>
    <mergeCell ref="CK36:CL36"/>
    <mergeCell ref="CK37:CL37"/>
    <mergeCell ref="CK38:CL38"/>
    <mergeCell ref="CI179:CJ179"/>
    <mergeCell ref="CI180:CJ180"/>
    <mergeCell ref="CI183:CJ183"/>
    <mergeCell ref="CI184:CJ184"/>
    <mergeCell ref="CI185:CJ185"/>
    <mergeCell ref="CI186:CJ186"/>
    <mergeCell ref="CI187:CJ187"/>
    <mergeCell ref="CI188:CJ188"/>
    <mergeCell ref="CI189:CJ189"/>
    <mergeCell ref="CI190:CJ190"/>
    <mergeCell ref="CI191:CJ191"/>
    <mergeCell ref="CI192:CJ192"/>
    <mergeCell ref="CI193:CJ193"/>
    <mergeCell ref="CI194:CJ194"/>
    <mergeCell ref="CI195:CJ195"/>
    <mergeCell ref="CI198:CJ198"/>
    <mergeCell ref="CI199:CJ199"/>
    <mergeCell ref="CI156:CJ156"/>
    <mergeCell ref="CI157:CJ157"/>
    <mergeCell ref="CI158:CJ158"/>
    <mergeCell ref="CI159:CJ159"/>
    <mergeCell ref="CI160:CJ160"/>
    <mergeCell ref="CI163:CJ163"/>
    <mergeCell ref="CI164:CJ164"/>
    <mergeCell ref="CI165:CJ165"/>
    <mergeCell ref="CI166:CJ166"/>
    <mergeCell ref="CI169:CJ169"/>
    <mergeCell ref="CI170:CJ170"/>
    <mergeCell ref="CI171:CJ171"/>
    <mergeCell ref="CI172:CJ172"/>
    <mergeCell ref="CI173:CJ173"/>
    <mergeCell ref="CI176:CJ176"/>
    <mergeCell ref="CI177:CJ177"/>
    <mergeCell ref="CI178:CJ178"/>
    <mergeCell ref="CI137:CJ137"/>
    <mergeCell ref="CI138:CJ138"/>
    <mergeCell ref="CI139:CJ139"/>
    <mergeCell ref="CI140:CJ140"/>
    <mergeCell ref="CI141:CJ141"/>
    <mergeCell ref="CI142:CJ142"/>
    <mergeCell ref="CI143:CJ143"/>
    <mergeCell ref="CI144:CJ144"/>
    <mergeCell ref="CI145:CJ145"/>
    <mergeCell ref="CI146:CJ146"/>
    <mergeCell ref="CI147:CJ147"/>
    <mergeCell ref="CI150:CJ150"/>
    <mergeCell ref="CI151:CJ151"/>
    <mergeCell ref="CI152:CJ152"/>
    <mergeCell ref="CI153:CJ153"/>
    <mergeCell ref="CI154:CJ154"/>
    <mergeCell ref="CI155:CJ155"/>
    <mergeCell ref="CI114:CJ114"/>
    <mergeCell ref="CI115:CJ115"/>
    <mergeCell ref="CI116:CJ116"/>
    <mergeCell ref="CI117:CJ117"/>
    <mergeCell ref="CI120:CJ120"/>
    <mergeCell ref="CI121:CJ121"/>
    <mergeCell ref="CI122:CJ122"/>
    <mergeCell ref="CI123:CJ123"/>
    <mergeCell ref="CI124:CJ124"/>
    <mergeCell ref="CI127:CJ127"/>
    <mergeCell ref="CI128:CJ128"/>
    <mergeCell ref="CI129:CJ129"/>
    <mergeCell ref="CI130:CJ130"/>
    <mergeCell ref="CI131:CJ131"/>
    <mergeCell ref="CI132:CJ132"/>
    <mergeCell ref="CI135:CJ135"/>
    <mergeCell ref="CI136:CJ136"/>
    <mergeCell ref="CI91:CJ91"/>
    <mergeCell ref="CI92:CJ92"/>
    <mergeCell ref="CI93:CJ93"/>
    <mergeCell ref="CI94:CJ94"/>
    <mergeCell ref="CI95:CJ95"/>
    <mergeCell ref="CI96:CJ96"/>
    <mergeCell ref="CI99:CJ99"/>
    <mergeCell ref="CI100:CJ100"/>
    <mergeCell ref="CI101:CJ101"/>
    <mergeCell ref="CI102:CJ102"/>
    <mergeCell ref="CI103:CJ103"/>
    <mergeCell ref="CI104:CJ104"/>
    <mergeCell ref="CI107:CJ107"/>
    <mergeCell ref="CI108:CJ108"/>
    <mergeCell ref="CI109:CJ109"/>
    <mergeCell ref="CI110:CJ110"/>
    <mergeCell ref="CI111:CJ111"/>
    <mergeCell ref="CI97:CJ97"/>
    <mergeCell ref="CI98:CJ98"/>
    <mergeCell ref="CI70:CJ70"/>
    <mergeCell ref="CI71:CJ71"/>
    <mergeCell ref="CI72:CJ72"/>
    <mergeCell ref="CI73:CJ73"/>
    <mergeCell ref="CI76:CJ76"/>
    <mergeCell ref="CI77:CJ77"/>
    <mergeCell ref="CI78:CJ78"/>
    <mergeCell ref="CI79:CJ79"/>
    <mergeCell ref="CI80:CJ80"/>
    <mergeCell ref="CI81:CJ81"/>
    <mergeCell ref="CI84:CJ84"/>
    <mergeCell ref="CI85:CJ85"/>
    <mergeCell ref="CI86:CJ86"/>
    <mergeCell ref="CI87:CJ87"/>
    <mergeCell ref="CI88:CJ88"/>
    <mergeCell ref="CI89:CJ89"/>
    <mergeCell ref="CI90:CJ90"/>
    <mergeCell ref="CI51:CJ51"/>
    <mergeCell ref="CI52:CJ52"/>
    <mergeCell ref="CI53:CJ53"/>
    <mergeCell ref="CI54:CJ54"/>
    <mergeCell ref="CI55:CJ55"/>
    <mergeCell ref="CI56:CJ56"/>
    <mergeCell ref="CI57:CJ57"/>
    <mergeCell ref="CI58:CJ58"/>
    <mergeCell ref="CI59:CJ59"/>
    <mergeCell ref="CI62:CJ62"/>
    <mergeCell ref="CI63:CJ63"/>
    <mergeCell ref="CI64:CJ64"/>
    <mergeCell ref="CI65:CJ65"/>
    <mergeCell ref="CI66:CJ66"/>
    <mergeCell ref="CI67:CJ67"/>
    <mergeCell ref="CI68:CJ68"/>
    <mergeCell ref="CI69:CJ69"/>
    <mergeCell ref="CI24:CJ24"/>
    <mergeCell ref="CI27:CJ27"/>
    <mergeCell ref="CI28:CJ28"/>
    <mergeCell ref="CI29:CJ29"/>
    <mergeCell ref="CI30:CJ30"/>
    <mergeCell ref="CI33:CJ33"/>
    <mergeCell ref="CI34:CJ34"/>
    <mergeCell ref="CI35:CJ35"/>
    <mergeCell ref="CI36:CJ36"/>
    <mergeCell ref="CI37:CJ37"/>
    <mergeCell ref="CI38:CJ38"/>
    <mergeCell ref="CI41:CJ41"/>
    <mergeCell ref="CI42:CJ42"/>
    <mergeCell ref="CI43:CJ43"/>
    <mergeCell ref="CI44:CJ44"/>
    <mergeCell ref="CI47:CJ47"/>
    <mergeCell ref="CI48:CJ48"/>
    <mergeCell ref="CI1:CJ1"/>
    <mergeCell ref="CI2:CJ3"/>
    <mergeCell ref="CI4:CJ4"/>
    <mergeCell ref="CI6:CJ6"/>
    <mergeCell ref="CI7:CJ7"/>
    <mergeCell ref="CI8:CJ8"/>
    <mergeCell ref="CI9:CJ9"/>
    <mergeCell ref="CI10:CJ10"/>
    <mergeCell ref="CI11:CJ11"/>
    <mergeCell ref="CI14:CJ14"/>
    <mergeCell ref="CI15:CJ15"/>
    <mergeCell ref="CI16:CJ16"/>
    <mergeCell ref="CI19:CJ19"/>
    <mergeCell ref="CI20:CJ20"/>
    <mergeCell ref="CI21:CJ21"/>
    <mergeCell ref="CI22:CJ22"/>
    <mergeCell ref="CI23:CJ23"/>
    <mergeCell ref="CC198:CD198"/>
    <mergeCell ref="CE198:CF198"/>
    <mergeCell ref="CG198:CH198"/>
    <mergeCell ref="CC199:CD199"/>
    <mergeCell ref="CE199:CF199"/>
    <mergeCell ref="CG199:CH199"/>
    <mergeCell ref="CC200:CD200"/>
    <mergeCell ref="CE200:CF200"/>
    <mergeCell ref="CG200:CH200"/>
    <mergeCell ref="CC201:CD201"/>
    <mergeCell ref="CE201:CF201"/>
    <mergeCell ref="CG201:CH201"/>
    <mergeCell ref="CC204:CD204"/>
    <mergeCell ref="CE204:CF204"/>
    <mergeCell ref="CG204:CH204"/>
    <mergeCell ref="CC205:CD205"/>
    <mergeCell ref="CE205:CF205"/>
    <mergeCell ref="CG205:CH205"/>
    <mergeCell ref="CC190:CD190"/>
    <mergeCell ref="CE190:CF190"/>
    <mergeCell ref="CG190:CH190"/>
    <mergeCell ref="CC191:CD191"/>
    <mergeCell ref="CE191:CF191"/>
    <mergeCell ref="CG191:CH191"/>
    <mergeCell ref="CC192:CD192"/>
    <mergeCell ref="CE192:CF192"/>
    <mergeCell ref="CG192:CH192"/>
    <mergeCell ref="CC193:CD193"/>
    <mergeCell ref="CE193:CF193"/>
    <mergeCell ref="CG193:CH193"/>
    <mergeCell ref="CC194:CD194"/>
    <mergeCell ref="CE194:CF194"/>
    <mergeCell ref="CG194:CH194"/>
    <mergeCell ref="CC195:CD195"/>
    <mergeCell ref="CE195:CF195"/>
    <mergeCell ref="CG195:CH195"/>
    <mergeCell ref="CC184:CD184"/>
    <mergeCell ref="CE184:CF184"/>
    <mergeCell ref="CG184:CH184"/>
    <mergeCell ref="CC185:CD185"/>
    <mergeCell ref="CE185:CF185"/>
    <mergeCell ref="CG185:CH185"/>
    <mergeCell ref="CC186:CD186"/>
    <mergeCell ref="CE186:CF186"/>
    <mergeCell ref="CG186:CH186"/>
    <mergeCell ref="CC187:CD187"/>
    <mergeCell ref="CE187:CF187"/>
    <mergeCell ref="CG187:CH187"/>
    <mergeCell ref="CC188:CD188"/>
    <mergeCell ref="CE188:CF188"/>
    <mergeCell ref="CG188:CH188"/>
    <mergeCell ref="CC189:CD189"/>
    <mergeCell ref="CE189:CF189"/>
    <mergeCell ref="CG189:CH189"/>
    <mergeCell ref="CC176:CD176"/>
    <mergeCell ref="CE176:CF176"/>
    <mergeCell ref="CG176:CH176"/>
    <mergeCell ref="CC177:CD177"/>
    <mergeCell ref="CE177:CF177"/>
    <mergeCell ref="CG177:CH177"/>
    <mergeCell ref="CC178:CD178"/>
    <mergeCell ref="CE178:CF178"/>
    <mergeCell ref="CG178:CH178"/>
    <mergeCell ref="CC179:CD179"/>
    <mergeCell ref="CE179:CF179"/>
    <mergeCell ref="CG179:CH179"/>
    <mergeCell ref="CC180:CD180"/>
    <mergeCell ref="CE180:CF180"/>
    <mergeCell ref="CG180:CH180"/>
    <mergeCell ref="CC183:CD183"/>
    <mergeCell ref="CE183:CF183"/>
    <mergeCell ref="CG183:CH183"/>
    <mergeCell ref="CC166:CD166"/>
    <mergeCell ref="CE166:CF166"/>
    <mergeCell ref="CG166:CH166"/>
    <mergeCell ref="CC169:CD169"/>
    <mergeCell ref="CE169:CF169"/>
    <mergeCell ref="CG169:CH169"/>
    <mergeCell ref="CC170:CD170"/>
    <mergeCell ref="CE170:CF170"/>
    <mergeCell ref="CG170:CH170"/>
    <mergeCell ref="CC171:CD171"/>
    <mergeCell ref="CE171:CF171"/>
    <mergeCell ref="CG171:CH171"/>
    <mergeCell ref="CC172:CD172"/>
    <mergeCell ref="CE172:CF172"/>
    <mergeCell ref="CG172:CH172"/>
    <mergeCell ref="CC173:CD173"/>
    <mergeCell ref="CE173:CF173"/>
    <mergeCell ref="CG173:CH173"/>
    <mergeCell ref="CC158:CD158"/>
    <mergeCell ref="CE158:CF158"/>
    <mergeCell ref="CG158:CH158"/>
    <mergeCell ref="CC159:CD159"/>
    <mergeCell ref="CE159:CF159"/>
    <mergeCell ref="CG159:CH159"/>
    <mergeCell ref="CC160:CD160"/>
    <mergeCell ref="CE160:CF160"/>
    <mergeCell ref="CG160:CH160"/>
    <mergeCell ref="CC163:CD163"/>
    <mergeCell ref="CE163:CF163"/>
    <mergeCell ref="CG163:CH163"/>
    <mergeCell ref="CC164:CD164"/>
    <mergeCell ref="CE164:CF164"/>
    <mergeCell ref="CG164:CH164"/>
    <mergeCell ref="CC165:CD165"/>
    <mergeCell ref="CE165:CF165"/>
    <mergeCell ref="CG165:CH165"/>
    <mergeCell ref="CC152:CD152"/>
    <mergeCell ref="CE152:CF152"/>
    <mergeCell ref="CG152:CH152"/>
    <mergeCell ref="CC153:CD153"/>
    <mergeCell ref="CE153:CF153"/>
    <mergeCell ref="CG153:CH153"/>
    <mergeCell ref="CC154:CD154"/>
    <mergeCell ref="CE154:CF154"/>
    <mergeCell ref="CG154:CH154"/>
    <mergeCell ref="CC155:CD155"/>
    <mergeCell ref="CE155:CF155"/>
    <mergeCell ref="CG155:CH155"/>
    <mergeCell ref="CC156:CD156"/>
    <mergeCell ref="CE156:CF156"/>
    <mergeCell ref="CG156:CH156"/>
    <mergeCell ref="CC157:CD157"/>
    <mergeCell ref="CE157:CF157"/>
    <mergeCell ref="CG157:CH157"/>
    <mergeCell ref="CC144:CD144"/>
    <mergeCell ref="CE144:CF144"/>
    <mergeCell ref="CG144:CH144"/>
    <mergeCell ref="CC145:CD145"/>
    <mergeCell ref="CE145:CF145"/>
    <mergeCell ref="CG145:CH145"/>
    <mergeCell ref="CC146:CD146"/>
    <mergeCell ref="CE146:CF146"/>
    <mergeCell ref="CG146:CH146"/>
    <mergeCell ref="CC147:CD147"/>
    <mergeCell ref="CE147:CF147"/>
    <mergeCell ref="CG147:CH147"/>
    <mergeCell ref="CC150:CD150"/>
    <mergeCell ref="CE150:CF150"/>
    <mergeCell ref="CG150:CH150"/>
    <mergeCell ref="CC151:CD151"/>
    <mergeCell ref="CE151:CF151"/>
    <mergeCell ref="CG151:CH151"/>
    <mergeCell ref="CC138:CD138"/>
    <mergeCell ref="CE138:CF138"/>
    <mergeCell ref="CG138:CH138"/>
    <mergeCell ref="CC139:CD139"/>
    <mergeCell ref="CE139:CF139"/>
    <mergeCell ref="CG139:CH139"/>
    <mergeCell ref="CC140:CD140"/>
    <mergeCell ref="CE140:CF140"/>
    <mergeCell ref="CG140:CH140"/>
    <mergeCell ref="CC141:CD141"/>
    <mergeCell ref="CE141:CF141"/>
    <mergeCell ref="CG141:CH141"/>
    <mergeCell ref="CC142:CD142"/>
    <mergeCell ref="CE142:CF142"/>
    <mergeCell ref="CG142:CH142"/>
    <mergeCell ref="CC143:CD143"/>
    <mergeCell ref="CE143:CF143"/>
    <mergeCell ref="CG143:CH143"/>
    <mergeCell ref="CC130:CD130"/>
    <mergeCell ref="CE130:CF130"/>
    <mergeCell ref="CG130:CH130"/>
    <mergeCell ref="CC131:CD131"/>
    <mergeCell ref="CE131:CF131"/>
    <mergeCell ref="CG131:CH131"/>
    <mergeCell ref="CC132:CD132"/>
    <mergeCell ref="CE132:CF132"/>
    <mergeCell ref="CG132:CH132"/>
    <mergeCell ref="CC135:CD135"/>
    <mergeCell ref="CE135:CF135"/>
    <mergeCell ref="CG135:CH135"/>
    <mergeCell ref="CC136:CD136"/>
    <mergeCell ref="CE136:CF136"/>
    <mergeCell ref="CG136:CH136"/>
    <mergeCell ref="CC137:CD137"/>
    <mergeCell ref="CE137:CF137"/>
    <mergeCell ref="CG137:CH137"/>
    <mergeCell ref="CC122:CD122"/>
    <mergeCell ref="CE122:CF122"/>
    <mergeCell ref="CG122:CH122"/>
    <mergeCell ref="CC123:CD123"/>
    <mergeCell ref="CE123:CF123"/>
    <mergeCell ref="CG123:CH123"/>
    <mergeCell ref="CC124:CD124"/>
    <mergeCell ref="CE124:CF124"/>
    <mergeCell ref="CG124:CH124"/>
    <mergeCell ref="CC127:CD127"/>
    <mergeCell ref="CE127:CF127"/>
    <mergeCell ref="CG127:CH127"/>
    <mergeCell ref="CC128:CD128"/>
    <mergeCell ref="CE128:CF128"/>
    <mergeCell ref="CG128:CH128"/>
    <mergeCell ref="CC129:CD129"/>
    <mergeCell ref="CE129:CF129"/>
    <mergeCell ref="CG129:CH129"/>
    <mergeCell ref="CC114:CD114"/>
    <mergeCell ref="CE114:CF114"/>
    <mergeCell ref="CG114:CH114"/>
    <mergeCell ref="CC115:CD115"/>
    <mergeCell ref="CE115:CF115"/>
    <mergeCell ref="CG115:CH115"/>
    <mergeCell ref="CC116:CD116"/>
    <mergeCell ref="CE116:CF116"/>
    <mergeCell ref="CG116:CH116"/>
    <mergeCell ref="CC117:CD117"/>
    <mergeCell ref="CE117:CF117"/>
    <mergeCell ref="CG117:CH117"/>
    <mergeCell ref="CC120:CD120"/>
    <mergeCell ref="CE120:CF120"/>
    <mergeCell ref="CG120:CH120"/>
    <mergeCell ref="CC121:CD121"/>
    <mergeCell ref="CE121:CF121"/>
    <mergeCell ref="CG121:CH121"/>
    <mergeCell ref="CC104:CD104"/>
    <mergeCell ref="CE104:CF104"/>
    <mergeCell ref="CG104:CH104"/>
    <mergeCell ref="CC107:CD107"/>
    <mergeCell ref="CE107:CF107"/>
    <mergeCell ref="CG107:CH107"/>
    <mergeCell ref="CC108:CD108"/>
    <mergeCell ref="CE108:CF108"/>
    <mergeCell ref="CG108:CH108"/>
    <mergeCell ref="CC109:CD109"/>
    <mergeCell ref="CE109:CF109"/>
    <mergeCell ref="CG109:CH109"/>
    <mergeCell ref="CC110:CD110"/>
    <mergeCell ref="CE110:CF110"/>
    <mergeCell ref="CG110:CH110"/>
    <mergeCell ref="CC111:CD111"/>
    <mergeCell ref="CE111:CF111"/>
    <mergeCell ref="CG111:CH111"/>
    <mergeCell ref="CC99:CD99"/>
    <mergeCell ref="CE99:CF99"/>
    <mergeCell ref="CG99:CH99"/>
    <mergeCell ref="CC100:CD100"/>
    <mergeCell ref="CE100:CF100"/>
    <mergeCell ref="CG100:CH100"/>
    <mergeCell ref="CC101:CD101"/>
    <mergeCell ref="CE101:CF101"/>
    <mergeCell ref="CG101:CH101"/>
    <mergeCell ref="CC102:CD102"/>
    <mergeCell ref="CE102:CF102"/>
    <mergeCell ref="CG102:CH102"/>
    <mergeCell ref="CC103:CD103"/>
    <mergeCell ref="CE103:CF103"/>
    <mergeCell ref="CG103:CH103"/>
    <mergeCell ref="CC97:CD97"/>
    <mergeCell ref="CE97:CF97"/>
    <mergeCell ref="CG97:CH97"/>
    <mergeCell ref="CC98:CD98"/>
    <mergeCell ref="CE98:CF98"/>
    <mergeCell ref="CG98:CH98"/>
    <mergeCell ref="CC91:CD91"/>
    <mergeCell ref="CE91:CF91"/>
    <mergeCell ref="CG91:CH91"/>
    <mergeCell ref="CC92:CD92"/>
    <mergeCell ref="CE92:CF92"/>
    <mergeCell ref="CG92:CH92"/>
    <mergeCell ref="CC93:CD93"/>
    <mergeCell ref="CE93:CF93"/>
    <mergeCell ref="CG93:CH93"/>
    <mergeCell ref="CC94:CD94"/>
    <mergeCell ref="CE94:CF94"/>
    <mergeCell ref="CG94:CH94"/>
    <mergeCell ref="CC95:CD95"/>
    <mergeCell ref="CE95:CF95"/>
    <mergeCell ref="CG95:CH95"/>
    <mergeCell ref="CC96:CD96"/>
    <mergeCell ref="CE96:CF96"/>
    <mergeCell ref="CG96:CH96"/>
    <mergeCell ref="CC85:CD85"/>
    <mergeCell ref="CE85:CF85"/>
    <mergeCell ref="CG85:CH85"/>
    <mergeCell ref="CC86:CD86"/>
    <mergeCell ref="CE86:CF86"/>
    <mergeCell ref="CG86:CH86"/>
    <mergeCell ref="CC87:CD87"/>
    <mergeCell ref="CE87:CF87"/>
    <mergeCell ref="CG87:CH87"/>
    <mergeCell ref="CC88:CD88"/>
    <mergeCell ref="CE88:CF88"/>
    <mergeCell ref="CG88:CH88"/>
    <mergeCell ref="CC89:CD89"/>
    <mergeCell ref="CE89:CF89"/>
    <mergeCell ref="CG89:CH89"/>
    <mergeCell ref="CC90:CD90"/>
    <mergeCell ref="CE90:CF90"/>
    <mergeCell ref="CG90:CH90"/>
    <mergeCell ref="CC77:CD77"/>
    <mergeCell ref="CE77:CF77"/>
    <mergeCell ref="CG77:CH77"/>
    <mergeCell ref="CC78:CD78"/>
    <mergeCell ref="CE78:CF78"/>
    <mergeCell ref="CG78:CH78"/>
    <mergeCell ref="CC79:CD79"/>
    <mergeCell ref="CE79:CF79"/>
    <mergeCell ref="CG79:CH79"/>
    <mergeCell ref="CC80:CD80"/>
    <mergeCell ref="CE80:CF80"/>
    <mergeCell ref="CG80:CH80"/>
    <mergeCell ref="CC81:CD81"/>
    <mergeCell ref="CE81:CF81"/>
    <mergeCell ref="CG81:CH81"/>
    <mergeCell ref="CC84:CD84"/>
    <mergeCell ref="CE84:CF84"/>
    <mergeCell ref="CG84:CH84"/>
    <mergeCell ref="CC69:CD69"/>
    <mergeCell ref="CE69:CF69"/>
    <mergeCell ref="CG69:CH69"/>
    <mergeCell ref="CC70:CD70"/>
    <mergeCell ref="CE70:CF70"/>
    <mergeCell ref="CG70:CH70"/>
    <mergeCell ref="CC71:CD71"/>
    <mergeCell ref="CE71:CF71"/>
    <mergeCell ref="CG71:CH71"/>
    <mergeCell ref="CC72:CD72"/>
    <mergeCell ref="CE72:CF72"/>
    <mergeCell ref="CG72:CH72"/>
    <mergeCell ref="CC73:CD73"/>
    <mergeCell ref="CE73:CF73"/>
    <mergeCell ref="CG73:CH73"/>
    <mergeCell ref="CC76:CD76"/>
    <mergeCell ref="CE76:CF76"/>
    <mergeCell ref="CG76:CH76"/>
    <mergeCell ref="CC63:CD63"/>
    <mergeCell ref="CE63:CF63"/>
    <mergeCell ref="CG63:CH63"/>
    <mergeCell ref="CC64:CD64"/>
    <mergeCell ref="CE64:CF64"/>
    <mergeCell ref="CG64:CH64"/>
    <mergeCell ref="CC65:CD65"/>
    <mergeCell ref="CE65:CF65"/>
    <mergeCell ref="CG65:CH65"/>
    <mergeCell ref="CC66:CD66"/>
    <mergeCell ref="CE66:CF66"/>
    <mergeCell ref="CG66:CH66"/>
    <mergeCell ref="CC67:CD67"/>
    <mergeCell ref="CE67:CF67"/>
    <mergeCell ref="CG67:CH67"/>
    <mergeCell ref="CC68:CD68"/>
    <mergeCell ref="CE68:CF68"/>
    <mergeCell ref="CG68:CH68"/>
    <mergeCell ref="CC55:CD55"/>
    <mergeCell ref="CE55:CF55"/>
    <mergeCell ref="CG55:CH55"/>
    <mergeCell ref="CC56:CD56"/>
    <mergeCell ref="CE56:CF56"/>
    <mergeCell ref="CG56:CH56"/>
    <mergeCell ref="CC57:CD57"/>
    <mergeCell ref="CE57:CF57"/>
    <mergeCell ref="CG57:CH57"/>
    <mergeCell ref="CC58:CD58"/>
    <mergeCell ref="CE58:CF58"/>
    <mergeCell ref="CG58:CH58"/>
    <mergeCell ref="CC59:CD59"/>
    <mergeCell ref="CE59:CF59"/>
    <mergeCell ref="CG59:CH59"/>
    <mergeCell ref="CC62:CD62"/>
    <mergeCell ref="CE62:CF62"/>
    <mergeCell ref="CG62:CH62"/>
    <mergeCell ref="CC47:CD47"/>
    <mergeCell ref="CE47:CF47"/>
    <mergeCell ref="CG47:CH47"/>
    <mergeCell ref="CC48:CD48"/>
    <mergeCell ref="CE48:CF48"/>
    <mergeCell ref="CG48:CH48"/>
    <mergeCell ref="CC51:CD51"/>
    <mergeCell ref="CE51:CF51"/>
    <mergeCell ref="CG51:CH51"/>
    <mergeCell ref="CC52:CD52"/>
    <mergeCell ref="CE52:CF52"/>
    <mergeCell ref="CG52:CH52"/>
    <mergeCell ref="CC53:CD53"/>
    <mergeCell ref="CE53:CF53"/>
    <mergeCell ref="CG53:CH53"/>
    <mergeCell ref="CC54:CD54"/>
    <mergeCell ref="CE54:CF54"/>
    <mergeCell ref="CG54:CH54"/>
    <mergeCell ref="CC37:CD37"/>
    <mergeCell ref="CE37:CF37"/>
    <mergeCell ref="CG37:CH37"/>
    <mergeCell ref="CC38:CD38"/>
    <mergeCell ref="CE38:CF38"/>
    <mergeCell ref="CG38:CH38"/>
    <mergeCell ref="CC41:CD41"/>
    <mergeCell ref="CE41:CF41"/>
    <mergeCell ref="CG41:CH41"/>
    <mergeCell ref="CC42:CD42"/>
    <mergeCell ref="CE42:CF42"/>
    <mergeCell ref="CG42:CH42"/>
    <mergeCell ref="CC43:CD43"/>
    <mergeCell ref="CE43:CF43"/>
    <mergeCell ref="CG43:CH43"/>
    <mergeCell ref="CC44:CD44"/>
    <mergeCell ref="CE44:CF44"/>
    <mergeCell ref="CG44:CH44"/>
    <mergeCell ref="CC29:CD29"/>
    <mergeCell ref="CE29:CF29"/>
    <mergeCell ref="CG29:CH29"/>
    <mergeCell ref="CC30:CD30"/>
    <mergeCell ref="CE30:CF30"/>
    <mergeCell ref="CG30:CH30"/>
    <mergeCell ref="CC33:CD33"/>
    <mergeCell ref="CE33:CF33"/>
    <mergeCell ref="CG33:CH33"/>
    <mergeCell ref="CC34:CD34"/>
    <mergeCell ref="CE34:CF34"/>
    <mergeCell ref="CG34:CH34"/>
    <mergeCell ref="CC35:CD35"/>
    <mergeCell ref="CE35:CF35"/>
    <mergeCell ref="CG35:CH35"/>
    <mergeCell ref="CC36:CD36"/>
    <mergeCell ref="CE36:CF36"/>
    <mergeCell ref="CG36:CH36"/>
    <mergeCell ref="CC21:CD21"/>
    <mergeCell ref="CE21:CF21"/>
    <mergeCell ref="CG21:CH21"/>
    <mergeCell ref="CC22:CD22"/>
    <mergeCell ref="CE22:CF22"/>
    <mergeCell ref="CG22:CH22"/>
    <mergeCell ref="CC23:CD23"/>
    <mergeCell ref="CE23:CF23"/>
    <mergeCell ref="CG23:CH23"/>
    <mergeCell ref="CC24:CD24"/>
    <mergeCell ref="CE24:CF24"/>
    <mergeCell ref="CG24:CH24"/>
    <mergeCell ref="CC27:CD27"/>
    <mergeCell ref="CE27:CF27"/>
    <mergeCell ref="CG27:CH27"/>
    <mergeCell ref="CC28:CD28"/>
    <mergeCell ref="CE28:CF28"/>
    <mergeCell ref="CG28:CH28"/>
    <mergeCell ref="CC11:CD11"/>
    <mergeCell ref="CE11:CF11"/>
    <mergeCell ref="CG11:CH11"/>
    <mergeCell ref="CC14:CD14"/>
    <mergeCell ref="CE14:CF14"/>
    <mergeCell ref="CG14:CH14"/>
    <mergeCell ref="CC15:CD15"/>
    <mergeCell ref="CE15:CF15"/>
    <mergeCell ref="CG15:CH15"/>
    <mergeCell ref="CC16:CD16"/>
    <mergeCell ref="CE16:CF16"/>
    <mergeCell ref="CG16:CH16"/>
    <mergeCell ref="CC19:CD19"/>
    <mergeCell ref="CE19:CF19"/>
    <mergeCell ref="CG19:CH19"/>
    <mergeCell ref="CC20:CD20"/>
    <mergeCell ref="CE20:CF20"/>
    <mergeCell ref="CG20:CH20"/>
    <mergeCell ref="BK200:BL200"/>
    <mergeCell ref="BM200:BN200"/>
    <mergeCell ref="BO200:BP200"/>
    <mergeCell ref="BK201:BL201"/>
    <mergeCell ref="BM201:BN201"/>
    <mergeCell ref="BO201:BP201"/>
    <mergeCell ref="BK204:BL204"/>
    <mergeCell ref="BM204:BN204"/>
    <mergeCell ref="BO204:BP204"/>
    <mergeCell ref="BK205:BL205"/>
    <mergeCell ref="BM205:BN205"/>
    <mergeCell ref="BO205:BP205"/>
    <mergeCell ref="CC1:CD1"/>
    <mergeCell ref="CE1:CF1"/>
    <mergeCell ref="CG1:CH1"/>
    <mergeCell ref="CC2:CH3"/>
    <mergeCell ref="CC4:CH4"/>
    <mergeCell ref="CC6:CD6"/>
    <mergeCell ref="CE6:CF6"/>
    <mergeCell ref="CG6:CH6"/>
    <mergeCell ref="CC7:CD7"/>
    <mergeCell ref="CE7:CF7"/>
    <mergeCell ref="CG7:CH7"/>
    <mergeCell ref="CC8:CD8"/>
    <mergeCell ref="CE8:CF8"/>
    <mergeCell ref="CG8:CH8"/>
    <mergeCell ref="CC9:CD9"/>
    <mergeCell ref="CE9:CF9"/>
    <mergeCell ref="CG9:CH9"/>
    <mergeCell ref="CC10:CD10"/>
    <mergeCell ref="CE10:CF10"/>
    <mergeCell ref="CG10:CH10"/>
    <mergeCell ref="BK192:BL192"/>
    <mergeCell ref="BM192:BN192"/>
    <mergeCell ref="BO192:BP192"/>
    <mergeCell ref="BK193:BL193"/>
    <mergeCell ref="BM193:BN193"/>
    <mergeCell ref="BO193:BP193"/>
    <mergeCell ref="BK194:BL194"/>
    <mergeCell ref="BM194:BN194"/>
    <mergeCell ref="BO194:BP194"/>
    <mergeCell ref="BK195:BL195"/>
    <mergeCell ref="BM195:BN195"/>
    <mergeCell ref="BO195:BP195"/>
    <mergeCell ref="BK198:BL198"/>
    <mergeCell ref="BM198:BN198"/>
    <mergeCell ref="BO198:BP198"/>
    <mergeCell ref="BK199:BL199"/>
    <mergeCell ref="BM199:BN199"/>
    <mergeCell ref="BO199:BP199"/>
    <mergeCell ref="BK164:BL164"/>
    <mergeCell ref="BM164:BN164"/>
    <mergeCell ref="BO164:BP164"/>
    <mergeCell ref="BK165:BL165"/>
    <mergeCell ref="BM165:BN165"/>
    <mergeCell ref="BO165:BP165"/>
    <mergeCell ref="BK166:BL166"/>
    <mergeCell ref="BM166:BN166"/>
    <mergeCell ref="BO166:BP166"/>
    <mergeCell ref="BK169:BL169"/>
    <mergeCell ref="BM169:BN169"/>
    <mergeCell ref="BO169:BP169"/>
    <mergeCell ref="BK190:BL190"/>
    <mergeCell ref="BM190:BN190"/>
    <mergeCell ref="BO190:BP190"/>
    <mergeCell ref="BK191:BL191"/>
    <mergeCell ref="BM191:BN191"/>
    <mergeCell ref="BO191:BP191"/>
    <mergeCell ref="BO176:BP176"/>
    <mergeCell ref="BO177:BP177"/>
    <mergeCell ref="BK178:BL178"/>
    <mergeCell ref="BM178:BN178"/>
    <mergeCell ref="BO178:BP178"/>
    <mergeCell ref="BK177:BL177"/>
    <mergeCell ref="BM177:BN177"/>
    <mergeCell ref="BM179:BN179"/>
    <mergeCell ref="BO179:BP179"/>
    <mergeCell ref="BM185:BN185"/>
    <mergeCell ref="BO185:BP185"/>
    <mergeCell ref="BM186:BN186"/>
    <mergeCell ref="BO186:BP186"/>
    <mergeCell ref="BO188:BP188"/>
    <mergeCell ref="BK136:BL136"/>
    <mergeCell ref="BM136:BN136"/>
    <mergeCell ref="BO136:BP136"/>
    <mergeCell ref="BK137:BL137"/>
    <mergeCell ref="BM137:BN137"/>
    <mergeCell ref="BO137:BP137"/>
    <mergeCell ref="BK138:BL138"/>
    <mergeCell ref="BM138:BN138"/>
    <mergeCell ref="BO138:BP138"/>
    <mergeCell ref="BK139:BL139"/>
    <mergeCell ref="BM139:BN139"/>
    <mergeCell ref="BO139:BP139"/>
    <mergeCell ref="BK160:BL160"/>
    <mergeCell ref="BM160:BN160"/>
    <mergeCell ref="BO160:BP160"/>
    <mergeCell ref="BK163:BL163"/>
    <mergeCell ref="BM163:BN163"/>
    <mergeCell ref="BO163:BP163"/>
    <mergeCell ref="BO142:BP142"/>
    <mergeCell ref="BM153:BN153"/>
    <mergeCell ref="BO153:BP153"/>
    <mergeCell ref="BK153:BL153"/>
    <mergeCell ref="BM154:BN154"/>
    <mergeCell ref="BO154:BP154"/>
    <mergeCell ref="BM155:BN155"/>
    <mergeCell ref="BO155:BP155"/>
    <mergeCell ref="BM156:BN156"/>
    <mergeCell ref="BO156:BP156"/>
    <mergeCell ref="BM157:BN157"/>
    <mergeCell ref="BO157:BP157"/>
    <mergeCell ref="BM158:BN158"/>
    <mergeCell ref="BO158:BP158"/>
    <mergeCell ref="BK108:BL108"/>
    <mergeCell ref="BM108:BN108"/>
    <mergeCell ref="BO108:BP108"/>
    <mergeCell ref="BK109:BL109"/>
    <mergeCell ref="BM109:BN109"/>
    <mergeCell ref="BO109:BP109"/>
    <mergeCell ref="BK110:BL110"/>
    <mergeCell ref="BM110:BN110"/>
    <mergeCell ref="BO110:BP110"/>
    <mergeCell ref="BK111:BL111"/>
    <mergeCell ref="BM111:BN111"/>
    <mergeCell ref="BO111:BP111"/>
    <mergeCell ref="BK132:BL132"/>
    <mergeCell ref="BM132:BN132"/>
    <mergeCell ref="BO132:BP132"/>
    <mergeCell ref="BK135:BL135"/>
    <mergeCell ref="BM135:BN135"/>
    <mergeCell ref="BO135:BP135"/>
    <mergeCell ref="BK115:BL115"/>
    <mergeCell ref="BM115:BN115"/>
    <mergeCell ref="BO115:BP115"/>
    <mergeCell ref="BK114:BL114"/>
    <mergeCell ref="BM114:BN114"/>
    <mergeCell ref="BO114:BP114"/>
    <mergeCell ref="BK116:BL116"/>
    <mergeCell ref="BM116:BN116"/>
    <mergeCell ref="BO116:BP116"/>
    <mergeCell ref="BK117:BL117"/>
    <mergeCell ref="BM117:BN117"/>
    <mergeCell ref="BO117:BP117"/>
    <mergeCell ref="BO122:BP122"/>
    <mergeCell ref="BM123:BN123"/>
    <mergeCell ref="BK78:BL78"/>
    <mergeCell ref="BM78:BN78"/>
    <mergeCell ref="BO78:BP78"/>
    <mergeCell ref="BK79:BL79"/>
    <mergeCell ref="BM79:BN79"/>
    <mergeCell ref="BO79:BP79"/>
    <mergeCell ref="BK80:BL80"/>
    <mergeCell ref="BM80:BN80"/>
    <mergeCell ref="BO80:BP80"/>
    <mergeCell ref="BK81:BL81"/>
    <mergeCell ref="BM81:BN81"/>
    <mergeCell ref="BO81:BP81"/>
    <mergeCell ref="BK104:BL104"/>
    <mergeCell ref="BM104:BN104"/>
    <mergeCell ref="BO104:BP104"/>
    <mergeCell ref="BK107:BL107"/>
    <mergeCell ref="BM107:BN107"/>
    <mergeCell ref="BO107:BP107"/>
    <mergeCell ref="BM84:BN84"/>
    <mergeCell ref="BO84:BP84"/>
    <mergeCell ref="BK85:BL85"/>
    <mergeCell ref="BM85:BN85"/>
    <mergeCell ref="BO85:BP85"/>
    <mergeCell ref="BM86:BN86"/>
    <mergeCell ref="BO86:BP86"/>
    <mergeCell ref="BM87:BN87"/>
    <mergeCell ref="BO87:BP87"/>
    <mergeCell ref="BM88:BN88"/>
    <mergeCell ref="BO88:BP88"/>
    <mergeCell ref="BM89:BN89"/>
    <mergeCell ref="BO89:BP89"/>
    <mergeCell ref="BM90:BN90"/>
    <mergeCell ref="BK52:BL52"/>
    <mergeCell ref="BM52:BN52"/>
    <mergeCell ref="BO52:BP52"/>
    <mergeCell ref="BK53:BL53"/>
    <mergeCell ref="BM53:BN53"/>
    <mergeCell ref="BO53:BP53"/>
    <mergeCell ref="BK54:BL54"/>
    <mergeCell ref="BM54:BN54"/>
    <mergeCell ref="BO54:BP54"/>
    <mergeCell ref="BK55:BL55"/>
    <mergeCell ref="BM55:BN55"/>
    <mergeCell ref="BO55:BP55"/>
    <mergeCell ref="BM76:BN76"/>
    <mergeCell ref="BO76:BP76"/>
    <mergeCell ref="BK77:BL77"/>
    <mergeCell ref="BM77:BN77"/>
    <mergeCell ref="BO77:BP77"/>
    <mergeCell ref="BK56:BL56"/>
    <mergeCell ref="BM56:BN56"/>
    <mergeCell ref="BO56:BP56"/>
    <mergeCell ref="BK57:BL57"/>
    <mergeCell ref="BM57:BN57"/>
    <mergeCell ref="BO57:BP57"/>
    <mergeCell ref="BM63:BN63"/>
    <mergeCell ref="BO63:BP63"/>
    <mergeCell ref="BM64:BN64"/>
    <mergeCell ref="BO64:BP64"/>
    <mergeCell ref="BM65:BN65"/>
    <mergeCell ref="BO65:BP65"/>
    <mergeCell ref="BM66:BN66"/>
    <mergeCell ref="BO66:BP66"/>
    <mergeCell ref="BM67:BN67"/>
    <mergeCell ref="BK42:BL42"/>
    <mergeCell ref="BM42:BN42"/>
    <mergeCell ref="BO42:BP42"/>
    <mergeCell ref="BK43:BL43"/>
    <mergeCell ref="BM43:BN43"/>
    <mergeCell ref="BO43:BP43"/>
    <mergeCell ref="BK44:BL44"/>
    <mergeCell ref="BM44:BN44"/>
    <mergeCell ref="BO44:BP44"/>
    <mergeCell ref="BK47:BL47"/>
    <mergeCell ref="BM47:BN47"/>
    <mergeCell ref="BO47:BP47"/>
    <mergeCell ref="BK48:BL48"/>
    <mergeCell ref="BM48:BN48"/>
    <mergeCell ref="BO48:BP48"/>
    <mergeCell ref="BK51:BL51"/>
    <mergeCell ref="BM51:BN51"/>
    <mergeCell ref="BO51:BP51"/>
    <mergeCell ref="BO29:BP29"/>
    <mergeCell ref="BK30:BL30"/>
    <mergeCell ref="BM30:BN30"/>
    <mergeCell ref="BO30:BP30"/>
    <mergeCell ref="BK33:BL33"/>
    <mergeCell ref="BM33:BN33"/>
    <mergeCell ref="BO33:BP33"/>
    <mergeCell ref="BK38:BL38"/>
    <mergeCell ref="BM38:BN38"/>
    <mergeCell ref="BO38:BP38"/>
    <mergeCell ref="BK41:BL41"/>
    <mergeCell ref="BM41:BN41"/>
    <mergeCell ref="BO41:BP41"/>
    <mergeCell ref="BM35:BN35"/>
    <mergeCell ref="BO35:BP35"/>
    <mergeCell ref="BM37:BN37"/>
    <mergeCell ref="BO37:BP37"/>
    <mergeCell ref="BO34:BP34"/>
    <mergeCell ref="BK36:BL36"/>
    <mergeCell ref="BK34:BL34"/>
    <mergeCell ref="BM36:BN36"/>
    <mergeCell ref="BO36:BP36"/>
    <mergeCell ref="BG205:BH205"/>
    <mergeCell ref="BK1:BL1"/>
    <mergeCell ref="BM1:BN1"/>
    <mergeCell ref="BO1:BP1"/>
    <mergeCell ref="BK6:BL6"/>
    <mergeCell ref="BM6:BN6"/>
    <mergeCell ref="BO6:BP6"/>
    <mergeCell ref="BK7:BL7"/>
    <mergeCell ref="BM7:BN7"/>
    <mergeCell ref="BO7:BP7"/>
    <mergeCell ref="BK8:BL8"/>
    <mergeCell ref="BM8:BN8"/>
    <mergeCell ref="BO8:BP8"/>
    <mergeCell ref="BK9:BL9"/>
    <mergeCell ref="BM9:BN9"/>
    <mergeCell ref="BO9:BP9"/>
    <mergeCell ref="BK10:BL10"/>
    <mergeCell ref="BM10:BN10"/>
    <mergeCell ref="BO10:BP10"/>
    <mergeCell ref="BK11:BL11"/>
    <mergeCell ref="BM11:BN11"/>
    <mergeCell ref="BK24:BL24"/>
    <mergeCell ref="BM24:BN24"/>
    <mergeCell ref="BO24:BP24"/>
    <mergeCell ref="BK27:BL27"/>
    <mergeCell ref="BM27:BN27"/>
    <mergeCell ref="BO27:BP27"/>
    <mergeCell ref="BK28:BL28"/>
    <mergeCell ref="BM28:BN28"/>
    <mergeCell ref="BO28:BP28"/>
    <mergeCell ref="BK29:BL29"/>
    <mergeCell ref="BM29:BN29"/>
    <mergeCell ref="BG177:BH177"/>
    <mergeCell ref="BG178:BH178"/>
    <mergeCell ref="BG179:BH179"/>
    <mergeCell ref="BG180:BH180"/>
    <mergeCell ref="BG183:BH183"/>
    <mergeCell ref="BG184:BH184"/>
    <mergeCell ref="BG191:BH191"/>
    <mergeCell ref="BG192:BH192"/>
    <mergeCell ref="BG193:BH193"/>
    <mergeCell ref="BG194:BH194"/>
    <mergeCell ref="BG187:BH187"/>
    <mergeCell ref="BG195:BH195"/>
    <mergeCell ref="BG198:BH198"/>
    <mergeCell ref="BG199:BH199"/>
    <mergeCell ref="BG200:BH200"/>
    <mergeCell ref="BG201:BH201"/>
    <mergeCell ref="BG204:BH204"/>
    <mergeCell ref="BG186:BH186"/>
    <mergeCell ref="BG132:BH132"/>
    <mergeCell ref="BG135:BH135"/>
    <mergeCell ref="BG136:BH136"/>
    <mergeCell ref="BG137:BH137"/>
    <mergeCell ref="BG138:BH138"/>
    <mergeCell ref="BG139:BH139"/>
    <mergeCell ref="BG140:BH140"/>
    <mergeCell ref="BG141:BH141"/>
    <mergeCell ref="BG142:BH142"/>
    <mergeCell ref="BG143:BH143"/>
    <mergeCell ref="BG160:BH160"/>
    <mergeCell ref="BG166:BH166"/>
    <mergeCell ref="BG169:BH169"/>
    <mergeCell ref="BG170:BH170"/>
    <mergeCell ref="BG171:BH171"/>
    <mergeCell ref="BG172:BH172"/>
    <mergeCell ref="BG173:BH173"/>
    <mergeCell ref="BG153:BH153"/>
    <mergeCell ref="BG147:BH147"/>
    <mergeCell ref="BG54:BH54"/>
    <mergeCell ref="BG55:BH55"/>
    <mergeCell ref="BG56:BH56"/>
    <mergeCell ref="BG57:BH57"/>
    <mergeCell ref="BG58:BH58"/>
    <mergeCell ref="BG59:BH59"/>
    <mergeCell ref="BG62:BH62"/>
    <mergeCell ref="BG104:BH104"/>
    <mergeCell ref="BG107:BH107"/>
    <mergeCell ref="BG108:BH108"/>
    <mergeCell ref="BG120:BH120"/>
    <mergeCell ref="BG68:BH68"/>
    <mergeCell ref="BG117:BH117"/>
    <mergeCell ref="BG121:BH121"/>
    <mergeCell ref="BG122:BH122"/>
    <mergeCell ref="BG123:BH123"/>
    <mergeCell ref="BG124:BH124"/>
    <mergeCell ref="BG63:BH63"/>
    <mergeCell ref="BG64:BH64"/>
    <mergeCell ref="BG67:BH67"/>
    <mergeCell ref="BG86:BH86"/>
    <mergeCell ref="BG88:BH88"/>
    <mergeCell ref="BG100:BH100"/>
    <mergeCell ref="BG99:BH99"/>
    <mergeCell ref="BE199:BF199"/>
    <mergeCell ref="BE200:BF200"/>
    <mergeCell ref="BE201:BF201"/>
    <mergeCell ref="BE204:BF204"/>
    <mergeCell ref="BE205:BF205"/>
    <mergeCell ref="BG6:BH6"/>
    <mergeCell ref="BG7:BH7"/>
    <mergeCell ref="BG8:BH8"/>
    <mergeCell ref="BG9:BH9"/>
    <mergeCell ref="BG10:BH10"/>
    <mergeCell ref="BG11:BH11"/>
    <mergeCell ref="BG14:BH14"/>
    <mergeCell ref="BG15:BH15"/>
    <mergeCell ref="BG16:BH16"/>
    <mergeCell ref="BG19:BH19"/>
    <mergeCell ref="BG20:BH20"/>
    <mergeCell ref="BG21:BH21"/>
    <mergeCell ref="BG22:BH22"/>
    <mergeCell ref="BG23:BH23"/>
    <mergeCell ref="BG24:BH24"/>
    <mergeCell ref="BG27:BH27"/>
    <mergeCell ref="BG28:BH28"/>
    <mergeCell ref="BG29:BH29"/>
    <mergeCell ref="BG30:BH30"/>
    <mergeCell ref="BG33:BH33"/>
    <mergeCell ref="BG38:BH38"/>
    <mergeCell ref="BG43:BH43"/>
    <mergeCell ref="BG44:BH44"/>
    <mergeCell ref="BG47:BH47"/>
    <mergeCell ref="BG48:BH48"/>
    <mergeCell ref="BG51:BH51"/>
    <mergeCell ref="BG52:BH52"/>
    <mergeCell ref="BE132:BF132"/>
    <mergeCell ref="BE135:BF135"/>
    <mergeCell ref="BE136:BF136"/>
    <mergeCell ref="BE137:BF137"/>
    <mergeCell ref="BE138:BF138"/>
    <mergeCell ref="BE139:BF139"/>
    <mergeCell ref="BE140:BF140"/>
    <mergeCell ref="BE141:BF141"/>
    <mergeCell ref="BE142:BF142"/>
    <mergeCell ref="BE143:BF143"/>
    <mergeCell ref="BE191:BF191"/>
    <mergeCell ref="BE187:BF187"/>
    <mergeCell ref="BE192:BF192"/>
    <mergeCell ref="BE193:BF193"/>
    <mergeCell ref="BE194:BF194"/>
    <mergeCell ref="BE195:BF195"/>
    <mergeCell ref="BE198:BF198"/>
    <mergeCell ref="BE153:BF153"/>
    <mergeCell ref="BE186:BF186"/>
    <mergeCell ref="BE160:BF160"/>
    <mergeCell ref="BE54:BF54"/>
    <mergeCell ref="BE55:BF55"/>
    <mergeCell ref="BE56:BF56"/>
    <mergeCell ref="BE57:BF57"/>
    <mergeCell ref="BE58:BF58"/>
    <mergeCell ref="BE59:BF59"/>
    <mergeCell ref="BE62:BF62"/>
    <mergeCell ref="BE104:BF104"/>
    <mergeCell ref="BE107:BF107"/>
    <mergeCell ref="BE108:BF108"/>
    <mergeCell ref="BE120:BF120"/>
    <mergeCell ref="BE68:BF68"/>
    <mergeCell ref="BE117:BF117"/>
    <mergeCell ref="BE121:BF121"/>
    <mergeCell ref="BE122:BF122"/>
    <mergeCell ref="BE123:BF123"/>
    <mergeCell ref="BE124:BF124"/>
    <mergeCell ref="BE63:BF63"/>
    <mergeCell ref="BE64:BF64"/>
    <mergeCell ref="BE86:BF86"/>
    <mergeCell ref="BE88:BF88"/>
    <mergeCell ref="BE99:BF99"/>
    <mergeCell ref="BC199:BD199"/>
    <mergeCell ref="BC200:BD200"/>
    <mergeCell ref="BC201:BD201"/>
    <mergeCell ref="BC204:BD204"/>
    <mergeCell ref="BC205:BD205"/>
    <mergeCell ref="BE6:BF6"/>
    <mergeCell ref="BE7:BF7"/>
    <mergeCell ref="BE8:BF8"/>
    <mergeCell ref="BE9:BF9"/>
    <mergeCell ref="BE10:BF10"/>
    <mergeCell ref="BE11:BF11"/>
    <mergeCell ref="BE14:BF14"/>
    <mergeCell ref="BE15:BF15"/>
    <mergeCell ref="BE16:BF16"/>
    <mergeCell ref="BE19:BF19"/>
    <mergeCell ref="BE20:BF20"/>
    <mergeCell ref="BE21:BF21"/>
    <mergeCell ref="BE22:BF22"/>
    <mergeCell ref="BE23:BF23"/>
    <mergeCell ref="BE24:BF24"/>
    <mergeCell ref="BE27:BF27"/>
    <mergeCell ref="BE28:BF28"/>
    <mergeCell ref="BE29:BF29"/>
    <mergeCell ref="BE30:BF30"/>
    <mergeCell ref="BE33:BF33"/>
    <mergeCell ref="BE38:BF38"/>
    <mergeCell ref="BE43:BF43"/>
    <mergeCell ref="BE44:BF44"/>
    <mergeCell ref="BE47:BF47"/>
    <mergeCell ref="BE48:BF48"/>
    <mergeCell ref="BE51:BF51"/>
    <mergeCell ref="BE52:BF52"/>
    <mergeCell ref="BC132:BD132"/>
    <mergeCell ref="BC135:BD135"/>
    <mergeCell ref="BC136:BD136"/>
    <mergeCell ref="BC137:BD137"/>
    <mergeCell ref="BC138:BD138"/>
    <mergeCell ref="BC139:BD139"/>
    <mergeCell ref="BC140:BD140"/>
    <mergeCell ref="BC141:BD141"/>
    <mergeCell ref="BC142:BD142"/>
    <mergeCell ref="BC143:BD143"/>
    <mergeCell ref="BC191:BD191"/>
    <mergeCell ref="BC187:BD187"/>
    <mergeCell ref="BC192:BD192"/>
    <mergeCell ref="BC193:BD193"/>
    <mergeCell ref="BC194:BD194"/>
    <mergeCell ref="BC195:BD195"/>
    <mergeCell ref="BC198:BD198"/>
    <mergeCell ref="BC153:BD153"/>
    <mergeCell ref="BC186:BD186"/>
    <mergeCell ref="BC160:BD160"/>
    <mergeCell ref="BC47:BD47"/>
    <mergeCell ref="BC48:BD48"/>
    <mergeCell ref="BC51:BD51"/>
    <mergeCell ref="BC52:BD52"/>
    <mergeCell ref="BC53:BD53"/>
    <mergeCell ref="BC54:BD54"/>
    <mergeCell ref="BC55:BD55"/>
    <mergeCell ref="BC56:BD56"/>
    <mergeCell ref="BC57:BD57"/>
    <mergeCell ref="BC58:BD58"/>
    <mergeCell ref="BC59:BD59"/>
    <mergeCell ref="BC62:BD62"/>
    <mergeCell ref="BC104:BD104"/>
    <mergeCell ref="BC107:BD107"/>
    <mergeCell ref="BC108:BD108"/>
    <mergeCell ref="BC120:BD120"/>
    <mergeCell ref="BC68:BD68"/>
    <mergeCell ref="BC117:BD117"/>
    <mergeCell ref="BC63:BD63"/>
    <mergeCell ref="BC64:BD64"/>
    <mergeCell ref="BC86:BD86"/>
    <mergeCell ref="BC88:BD88"/>
    <mergeCell ref="BC99:BD99"/>
    <mergeCell ref="AG1:AH1"/>
    <mergeCell ref="W1:X1"/>
    <mergeCell ref="Y1:Z1"/>
    <mergeCell ref="AA1:AB1"/>
    <mergeCell ref="AC1:AD1"/>
    <mergeCell ref="BC1:BD1"/>
    <mergeCell ref="BE1:BF1"/>
    <mergeCell ref="BG1:BH1"/>
    <mergeCell ref="BC6:BD6"/>
    <mergeCell ref="BC7:BD7"/>
    <mergeCell ref="BC8:BD8"/>
    <mergeCell ref="AC6:AD6"/>
    <mergeCell ref="AI6:AJ6"/>
    <mergeCell ref="AK6:AL6"/>
    <mergeCell ref="AM6:AN6"/>
    <mergeCell ref="AO6:AP6"/>
    <mergeCell ref="BC38:BD38"/>
    <mergeCell ref="BC24:BD24"/>
    <mergeCell ref="AM23:AN23"/>
    <mergeCell ref="AO23:AP23"/>
    <mergeCell ref="AY28:AZ28"/>
    <mergeCell ref="AI28:AJ28"/>
    <mergeCell ref="AK28:AL28"/>
    <mergeCell ref="AM28:AN28"/>
    <mergeCell ref="AO28:AP28"/>
    <mergeCell ref="BC29:BD29"/>
    <mergeCell ref="BA29:BB29"/>
    <mergeCell ref="BC30:BD30"/>
    <mergeCell ref="BA30:BB30"/>
    <mergeCell ref="AC14:AD14"/>
    <mergeCell ref="W19:X19"/>
    <mergeCell ref="Y19:Z19"/>
    <mergeCell ref="A5:I5"/>
    <mergeCell ref="A6:I6"/>
    <mergeCell ref="K6:L6"/>
    <mergeCell ref="M6:N6"/>
    <mergeCell ref="S6:T6"/>
    <mergeCell ref="U6:V6"/>
    <mergeCell ref="AY6:AZ6"/>
    <mergeCell ref="BA6:BB6"/>
    <mergeCell ref="A8:I8"/>
    <mergeCell ref="K8:L8"/>
    <mergeCell ref="M8:N8"/>
    <mergeCell ref="S8:T8"/>
    <mergeCell ref="U8:V8"/>
    <mergeCell ref="AY8:AZ8"/>
    <mergeCell ref="BA8:BB8"/>
    <mergeCell ref="A10:I10"/>
    <mergeCell ref="K10:L10"/>
    <mergeCell ref="M10:N10"/>
    <mergeCell ref="S10:T10"/>
    <mergeCell ref="U10:V10"/>
    <mergeCell ref="AY10:AZ10"/>
    <mergeCell ref="BA10:BB10"/>
    <mergeCell ref="AA9:AB9"/>
    <mergeCell ref="AC9:AD9"/>
    <mergeCell ref="BK2:BP3"/>
    <mergeCell ref="BS2:BT3"/>
    <mergeCell ref="K4:T4"/>
    <mergeCell ref="U4:AF4"/>
    <mergeCell ref="AG4:AR4"/>
    <mergeCell ref="AS4:AV4"/>
    <mergeCell ref="AW4:AZ4"/>
    <mergeCell ref="BA4:BJ4"/>
    <mergeCell ref="BK4:BP4"/>
    <mergeCell ref="BS4:BT4"/>
    <mergeCell ref="BI1:BJ1"/>
    <mergeCell ref="A2:I3"/>
    <mergeCell ref="K2:T3"/>
    <mergeCell ref="U2:AF3"/>
    <mergeCell ref="AG2:AR3"/>
    <mergeCell ref="AS2:AV3"/>
    <mergeCell ref="AW2:AZ3"/>
    <mergeCell ref="BA2:BJ3"/>
    <mergeCell ref="AQ1:AR1"/>
    <mergeCell ref="AW1:AX1"/>
    <mergeCell ref="AY1:AZ1"/>
    <mergeCell ref="BA1:BB1"/>
    <mergeCell ref="AS1:AT1"/>
    <mergeCell ref="AK1:AL1"/>
    <mergeCell ref="AM1:AN1"/>
    <mergeCell ref="AO1:AP1"/>
    <mergeCell ref="AU1:AV1"/>
    <mergeCell ref="K1:L1"/>
    <mergeCell ref="M1:N1"/>
    <mergeCell ref="S1:T1"/>
    <mergeCell ref="U1:V1"/>
    <mergeCell ref="AE1:AF1"/>
    <mergeCell ref="BI6:BJ6"/>
    <mergeCell ref="A7:I7"/>
    <mergeCell ref="K7:L7"/>
    <mergeCell ref="M7:N7"/>
    <mergeCell ref="S7:T7"/>
    <mergeCell ref="U7:V7"/>
    <mergeCell ref="AE6:AF6"/>
    <mergeCell ref="AG6:AH6"/>
    <mergeCell ref="AQ6:AR6"/>
    <mergeCell ref="AW6:AX6"/>
    <mergeCell ref="AS6:AT6"/>
    <mergeCell ref="AU6:AV6"/>
    <mergeCell ref="AY7:AZ7"/>
    <mergeCell ref="BA7:BB7"/>
    <mergeCell ref="BI7:BJ7"/>
    <mergeCell ref="AE7:AF7"/>
    <mergeCell ref="AG7:AH7"/>
    <mergeCell ref="AQ7:AR7"/>
    <mergeCell ref="AW7:AX7"/>
    <mergeCell ref="AK7:AL7"/>
    <mergeCell ref="AM7:AN7"/>
    <mergeCell ref="AO7:AP7"/>
    <mergeCell ref="AS7:AT7"/>
    <mergeCell ref="W7:X7"/>
    <mergeCell ref="Y7:Z7"/>
    <mergeCell ref="AA7:AB7"/>
    <mergeCell ref="AC7:AD7"/>
    <mergeCell ref="W6:X6"/>
    <mergeCell ref="Y6:Z6"/>
    <mergeCell ref="AA6:AB6"/>
    <mergeCell ref="O6:P6"/>
    <mergeCell ref="O7:P7"/>
    <mergeCell ref="BI8:BJ8"/>
    <mergeCell ref="A9:I9"/>
    <mergeCell ref="K9:L9"/>
    <mergeCell ref="M9:N9"/>
    <mergeCell ref="S9:T9"/>
    <mergeCell ref="U9:V9"/>
    <mergeCell ref="AE8:AF8"/>
    <mergeCell ref="AG8:AH8"/>
    <mergeCell ref="AQ8:AR8"/>
    <mergeCell ref="AW8:AX8"/>
    <mergeCell ref="AK8:AL8"/>
    <mergeCell ref="AM8:AN8"/>
    <mergeCell ref="AO8:AP8"/>
    <mergeCell ref="AY9:AZ9"/>
    <mergeCell ref="BA9:BB9"/>
    <mergeCell ref="BI9:BJ9"/>
    <mergeCell ref="AE9:AF9"/>
    <mergeCell ref="AG9:AH9"/>
    <mergeCell ref="AQ9:AR9"/>
    <mergeCell ref="AW9:AX9"/>
    <mergeCell ref="AK9:AL9"/>
    <mergeCell ref="AM9:AN9"/>
    <mergeCell ref="AO9:AP9"/>
    <mergeCell ref="W8:X8"/>
    <mergeCell ref="Y8:Z8"/>
    <mergeCell ref="AA8:AB8"/>
    <mergeCell ref="AC8:AD8"/>
    <mergeCell ref="BC9:BD9"/>
    <mergeCell ref="O8:P8"/>
    <mergeCell ref="O9:P9"/>
    <mergeCell ref="W9:X9"/>
    <mergeCell ref="Y9:Z9"/>
    <mergeCell ref="BI10:BJ10"/>
    <mergeCell ref="A11:I11"/>
    <mergeCell ref="K11:L11"/>
    <mergeCell ref="M11:N11"/>
    <mergeCell ref="S11:T11"/>
    <mergeCell ref="U11:V11"/>
    <mergeCell ref="AE10:AF10"/>
    <mergeCell ref="AG10:AH10"/>
    <mergeCell ref="AQ10:AR10"/>
    <mergeCell ref="AW10:AX10"/>
    <mergeCell ref="AK10:AL10"/>
    <mergeCell ref="AM10:AN10"/>
    <mergeCell ref="AO10:AP10"/>
    <mergeCell ref="AS10:AT10"/>
    <mergeCell ref="BO11:BP11"/>
    <mergeCell ref="AY11:AZ11"/>
    <mergeCell ref="BA11:BB11"/>
    <mergeCell ref="BI11:BJ11"/>
    <mergeCell ref="AA11:AB11"/>
    <mergeCell ref="AC11:AD11"/>
    <mergeCell ref="BC10:BD10"/>
    <mergeCell ref="BC11:BD11"/>
    <mergeCell ref="O10:P10"/>
    <mergeCell ref="W10:X10"/>
    <mergeCell ref="Y10:Z10"/>
    <mergeCell ref="AA10:AB10"/>
    <mergeCell ref="AC10:AD10"/>
    <mergeCell ref="AU10:AV10"/>
    <mergeCell ref="AS11:AT11"/>
    <mergeCell ref="AU11:AV11"/>
    <mergeCell ref="A13:I13"/>
    <mergeCell ref="O11:P11"/>
    <mergeCell ref="Q11:R11"/>
    <mergeCell ref="W11:X11"/>
    <mergeCell ref="Y11:Z11"/>
    <mergeCell ref="AE11:AF11"/>
    <mergeCell ref="AG11:AH11"/>
    <mergeCell ref="AQ11:AR11"/>
    <mergeCell ref="AW11:AX11"/>
    <mergeCell ref="AI11:AJ11"/>
    <mergeCell ref="AK11:AL11"/>
    <mergeCell ref="AM11:AN11"/>
    <mergeCell ref="AO11:AP11"/>
    <mergeCell ref="BA14:BB14"/>
    <mergeCell ref="BI14:BJ14"/>
    <mergeCell ref="A15:I15"/>
    <mergeCell ref="K15:L15"/>
    <mergeCell ref="M15:N15"/>
    <mergeCell ref="S15:T15"/>
    <mergeCell ref="U15:V15"/>
    <mergeCell ref="AE15:AF15"/>
    <mergeCell ref="AG14:AH14"/>
    <mergeCell ref="AQ14:AR14"/>
    <mergeCell ref="AW14:AX14"/>
    <mergeCell ref="AY14:AZ14"/>
    <mergeCell ref="AI14:AJ14"/>
    <mergeCell ref="AK14:AL14"/>
    <mergeCell ref="AM14:AN14"/>
    <mergeCell ref="AO14:AP14"/>
    <mergeCell ref="A14:I14"/>
    <mergeCell ref="K14:L14"/>
    <mergeCell ref="BC14:BD14"/>
    <mergeCell ref="A16:I16"/>
    <mergeCell ref="K16:L16"/>
    <mergeCell ref="M16:N16"/>
    <mergeCell ref="S16:T16"/>
    <mergeCell ref="U16:V16"/>
    <mergeCell ref="AE16:AF16"/>
    <mergeCell ref="AG15:AH15"/>
    <mergeCell ref="AQ15:AR15"/>
    <mergeCell ref="AW15:AX15"/>
    <mergeCell ref="AY15:AZ15"/>
    <mergeCell ref="AI15:AJ15"/>
    <mergeCell ref="AK15:AL15"/>
    <mergeCell ref="AM15:AN15"/>
    <mergeCell ref="AO15:AP15"/>
    <mergeCell ref="BO15:BP15"/>
    <mergeCell ref="BK16:BL16"/>
    <mergeCell ref="BM16:BN16"/>
    <mergeCell ref="BO16:BP16"/>
    <mergeCell ref="BC15:BD15"/>
    <mergeCell ref="BC16:BD16"/>
    <mergeCell ref="AS15:AT15"/>
    <mergeCell ref="AU15:AV15"/>
    <mergeCell ref="AS16:AT16"/>
    <mergeCell ref="AU16:AV16"/>
    <mergeCell ref="W15:X15"/>
    <mergeCell ref="Y15:Z15"/>
    <mergeCell ref="AA15:AB15"/>
    <mergeCell ref="AC15:AD15"/>
    <mergeCell ref="W16:X16"/>
    <mergeCell ref="Y16:Z16"/>
    <mergeCell ref="AA16:AB16"/>
    <mergeCell ref="AC16:AD16"/>
    <mergeCell ref="BO19:BP19"/>
    <mergeCell ref="AY19:AZ19"/>
    <mergeCell ref="BA19:BB19"/>
    <mergeCell ref="BI19:BJ19"/>
    <mergeCell ref="M14:N14"/>
    <mergeCell ref="S14:T14"/>
    <mergeCell ref="U14:V14"/>
    <mergeCell ref="AE14:AF14"/>
    <mergeCell ref="O14:P14"/>
    <mergeCell ref="Q14:R14"/>
    <mergeCell ref="BK14:BL14"/>
    <mergeCell ref="BM14:BN14"/>
    <mergeCell ref="BO14:BP14"/>
    <mergeCell ref="BK15:BL15"/>
    <mergeCell ref="BM15:BN15"/>
    <mergeCell ref="BA15:BB15"/>
    <mergeCell ref="BI15:BJ15"/>
    <mergeCell ref="BC19:BD19"/>
    <mergeCell ref="AE19:AF19"/>
    <mergeCell ref="AG19:AH19"/>
    <mergeCell ref="AQ19:AR19"/>
    <mergeCell ref="AW19:AX19"/>
    <mergeCell ref="AI19:AJ19"/>
    <mergeCell ref="AK19:AL19"/>
    <mergeCell ref="AM19:AN19"/>
    <mergeCell ref="AO19:AP19"/>
    <mergeCell ref="Q15:R15"/>
    <mergeCell ref="Q16:R16"/>
    <mergeCell ref="Q19:R19"/>
    <mergeCell ref="W14:X14"/>
    <mergeCell ref="Y14:Z14"/>
    <mergeCell ref="AA14:AB14"/>
    <mergeCell ref="BK20:BL20"/>
    <mergeCell ref="BM20:BN20"/>
    <mergeCell ref="BO20:BP20"/>
    <mergeCell ref="AY20:AZ20"/>
    <mergeCell ref="BA20:BB20"/>
    <mergeCell ref="BI20:BJ20"/>
    <mergeCell ref="BA16:BB16"/>
    <mergeCell ref="BI16:BJ16"/>
    <mergeCell ref="A18:I18"/>
    <mergeCell ref="A19:I19"/>
    <mergeCell ref="K19:L19"/>
    <mergeCell ref="M19:N19"/>
    <mergeCell ref="S19:T19"/>
    <mergeCell ref="U19:V19"/>
    <mergeCell ref="AG16:AH16"/>
    <mergeCell ref="AQ16:AR16"/>
    <mergeCell ref="AW16:AX16"/>
    <mergeCell ref="AY16:AZ16"/>
    <mergeCell ref="AI16:AJ16"/>
    <mergeCell ref="AK16:AL16"/>
    <mergeCell ref="AM16:AN16"/>
    <mergeCell ref="AO16:AP16"/>
    <mergeCell ref="BK19:BL19"/>
    <mergeCell ref="BM19:BN19"/>
    <mergeCell ref="AE20:AF20"/>
    <mergeCell ref="AG20:AH20"/>
    <mergeCell ref="AQ20:AR20"/>
    <mergeCell ref="AW20:AX20"/>
    <mergeCell ref="AI20:AJ20"/>
    <mergeCell ref="AK20:AL20"/>
    <mergeCell ref="AM20:AN20"/>
    <mergeCell ref="AO20:AP20"/>
    <mergeCell ref="BK21:BL21"/>
    <mergeCell ref="BM21:BN21"/>
    <mergeCell ref="BO21:BP21"/>
    <mergeCell ref="AY21:AZ21"/>
    <mergeCell ref="BA21:BB21"/>
    <mergeCell ref="BI21:BJ21"/>
    <mergeCell ref="BS21:BT21"/>
    <mergeCell ref="A20:I20"/>
    <mergeCell ref="K20:L20"/>
    <mergeCell ref="M20:N20"/>
    <mergeCell ref="S20:T20"/>
    <mergeCell ref="U20:V20"/>
    <mergeCell ref="BC20:BD20"/>
    <mergeCell ref="BC21:BD21"/>
    <mergeCell ref="A22:I22"/>
    <mergeCell ref="K22:L22"/>
    <mergeCell ref="M22:N22"/>
    <mergeCell ref="S22:T22"/>
    <mergeCell ref="U22:V22"/>
    <mergeCell ref="AE21:AF21"/>
    <mergeCell ref="AG21:AH21"/>
    <mergeCell ref="AQ21:AR21"/>
    <mergeCell ref="AW21:AX21"/>
    <mergeCell ref="AI21:AJ21"/>
    <mergeCell ref="AK21:AL21"/>
    <mergeCell ref="AM21:AN21"/>
    <mergeCell ref="AO21:AP21"/>
    <mergeCell ref="BK22:BL22"/>
    <mergeCell ref="BM22:BN22"/>
    <mergeCell ref="BO22:BP22"/>
    <mergeCell ref="AY22:AZ22"/>
    <mergeCell ref="BA22:BB22"/>
    <mergeCell ref="A21:I21"/>
    <mergeCell ref="K21:L21"/>
    <mergeCell ref="M21:N21"/>
    <mergeCell ref="S21:T21"/>
    <mergeCell ref="U21:V21"/>
    <mergeCell ref="BC22:BD22"/>
    <mergeCell ref="BC23:BD23"/>
    <mergeCell ref="M23:N23"/>
    <mergeCell ref="S23:T23"/>
    <mergeCell ref="U23:V23"/>
    <mergeCell ref="AE22:AF22"/>
    <mergeCell ref="AG22:AH22"/>
    <mergeCell ref="AQ22:AR22"/>
    <mergeCell ref="AW22:AX22"/>
    <mergeCell ref="AI22:AJ22"/>
    <mergeCell ref="AK22:AL22"/>
    <mergeCell ref="AM22:AN22"/>
    <mergeCell ref="AO22:AP22"/>
    <mergeCell ref="AI23:AJ23"/>
    <mergeCell ref="AK23:AL23"/>
    <mergeCell ref="Q23:R23"/>
    <mergeCell ref="Q22:R22"/>
    <mergeCell ref="A26:I26"/>
    <mergeCell ref="AI24:AJ24"/>
    <mergeCell ref="AK24:AL24"/>
    <mergeCell ref="AM24:AN24"/>
    <mergeCell ref="AO24:AP24"/>
    <mergeCell ref="AE24:AF24"/>
    <mergeCell ref="AG24:AH24"/>
    <mergeCell ref="AQ24:AR24"/>
    <mergeCell ref="AW24:AX24"/>
    <mergeCell ref="AY23:AZ23"/>
    <mergeCell ref="BA23:BB23"/>
    <mergeCell ref="BI23:BJ23"/>
    <mergeCell ref="A24:I24"/>
    <mergeCell ref="K24:L24"/>
    <mergeCell ref="M24:N24"/>
    <mergeCell ref="S24:T24"/>
    <mergeCell ref="U24:V24"/>
    <mergeCell ref="AE23:AF23"/>
    <mergeCell ref="AG23:AH23"/>
    <mergeCell ref="AQ23:AR23"/>
    <mergeCell ref="AW23:AX23"/>
    <mergeCell ref="Q24:R24"/>
    <mergeCell ref="A23:I23"/>
    <mergeCell ref="K23:L23"/>
    <mergeCell ref="S27:T27"/>
    <mergeCell ref="U27:V27"/>
    <mergeCell ref="AE27:AF27"/>
    <mergeCell ref="W27:X27"/>
    <mergeCell ref="Y27:Z27"/>
    <mergeCell ref="AA27:AB27"/>
    <mergeCell ref="AC27:AD27"/>
    <mergeCell ref="AG28:AH28"/>
    <mergeCell ref="AQ28:AR28"/>
    <mergeCell ref="AW28:AX28"/>
    <mergeCell ref="AU28:AV28"/>
    <mergeCell ref="BK23:BL23"/>
    <mergeCell ref="BM23:BN23"/>
    <mergeCell ref="BO23:BP23"/>
    <mergeCell ref="AA23:AB23"/>
    <mergeCell ref="AC23:AD23"/>
    <mergeCell ref="BS22:BT22"/>
    <mergeCell ref="BS23:BT23"/>
    <mergeCell ref="BQ23:BR23"/>
    <mergeCell ref="AY24:AZ24"/>
    <mergeCell ref="BA24:BB24"/>
    <mergeCell ref="BI24:BJ24"/>
    <mergeCell ref="BI22:BJ22"/>
    <mergeCell ref="W23:X23"/>
    <mergeCell ref="Y23:Z23"/>
    <mergeCell ref="BA27:BB27"/>
    <mergeCell ref="BI27:BJ27"/>
    <mergeCell ref="BC27:BD27"/>
    <mergeCell ref="BC28:BD28"/>
    <mergeCell ref="BA28:BB28"/>
    <mergeCell ref="BI28:BJ28"/>
    <mergeCell ref="BQ24:BR24"/>
    <mergeCell ref="A28:I28"/>
    <mergeCell ref="K28:L28"/>
    <mergeCell ref="M28:N28"/>
    <mergeCell ref="S28:T28"/>
    <mergeCell ref="U28:V28"/>
    <mergeCell ref="AE28:AF28"/>
    <mergeCell ref="AG27:AH27"/>
    <mergeCell ref="AQ27:AR27"/>
    <mergeCell ref="AW27:AX27"/>
    <mergeCell ref="AY33:AZ33"/>
    <mergeCell ref="Q33:R33"/>
    <mergeCell ref="AS33:AT33"/>
    <mergeCell ref="W33:X33"/>
    <mergeCell ref="Y33:Z33"/>
    <mergeCell ref="AA33:AB33"/>
    <mergeCell ref="AC33:AD33"/>
    <mergeCell ref="Y30:Z30"/>
    <mergeCell ref="AA30:AB30"/>
    <mergeCell ref="AC30:AD30"/>
    <mergeCell ref="AY27:AZ27"/>
    <mergeCell ref="AI27:AJ27"/>
    <mergeCell ref="AK27:AL27"/>
    <mergeCell ref="AM27:AN27"/>
    <mergeCell ref="AO27:AP27"/>
    <mergeCell ref="A27:I27"/>
    <mergeCell ref="K27:L27"/>
    <mergeCell ref="M27:N27"/>
    <mergeCell ref="W28:X28"/>
    <mergeCell ref="Y28:Z28"/>
    <mergeCell ref="AA28:AB28"/>
    <mergeCell ref="AC28:AD28"/>
    <mergeCell ref="AG29:AH29"/>
    <mergeCell ref="AK29:AL29"/>
    <mergeCell ref="AM29:AN29"/>
    <mergeCell ref="AO29:AP29"/>
    <mergeCell ref="AS27:AT27"/>
    <mergeCell ref="AU27:AV27"/>
    <mergeCell ref="AS28:AT28"/>
    <mergeCell ref="AQ34:AR34"/>
    <mergeCell ref="AW34:AX34"/>
    <mergeCell ref="AI34:AJ34"/>
    <mergeCell ref="AK34:AL34"/>
    <mergeCell ref="AM34:AN34"/>
    <mergeCell ref="AO34:AP34"/>
    <mergeCell ref="W30:X30"/>
    <mergeCell ref="AE34:AF34"/>
    <mergeCell ref="AG34:AH34"/>
    <mergeCell ref="AS34:AT34"/>
    <mergeCell ref="AU34:AV34"/>
    <mergeCell ref="AC34:AD34"/>
    <mergeCell ref="W29:X29"/>
    <mergeCell ref="Y29:Z29"/>
    <mergeCell ref="AA29:AB29"/>
    <mergeCell ref="AC29:AD29"/>
    <mergeCell ref="W34:X34"/>
    <mergeCell ref="Y34:Z34"/>
    <mergeCell ref="K30:L30"/>
    <mergeCell ref="M30:N30"/>
    <mergeCell ref="S30:T30"/>
    <mergeCell ref="BI29:BJ29"/>
    <mergeCell ref="O33:P33"/>
    <mergeCell ref="AU33:AV33"/>
    <mergeCell ref="Q30:R30"/>
    <mergeCell ref="AS29:AT29"/>
    <mergeCell ref="AU29:AV29"/>
    <mergeCell ref="A29:I29"/>
    <mergeCell ref="K29:L29"/>
    <mergeCell ref="M29:N29"/>
    <mergeCell ref="S29:T29"/>
    <mergeCell ref="U29:V29"/>
    <mergeCell ref="AE29:AF29"/>
    <mergeCell ref="A32:I32"/>
    <mergeCell ref="A33:I33"/>
    <mergeCell ref="K33:L33"/>
    <mergeCell ref="M33:N33"/>
    <mergeCell ref="S33:T33"/>
    <mergeCell ref="U33:V33"/>
    <mergeCell ref="AG30:AH30"/>
    <mergeCell ref="AQ30:AR30"/>
    <mergeCell ref="AW30:AX30"/>
    <mergeCell ref="AI30:AJ30"/>
    <mergeCell ref="AK30:AL30"/>
    <mergeCell ref="AM30:AN30"/>
    <mergeCell ref="AO30:AP30"/>
    <mergeCell ref="AQ29:AR29"/>
    <mergeCell ref="AW29:AX29"/>
    <mergeCell ref="AY29:AZ29"/>
    <mergeCell ref="AI29:AJ29"/>
    <mergeCell ref="U30:V30"/>
    <mergeCell ref="AE30:AF30"/>
    <mergeCell ref="BI33:BJ33"/>
    <mergeCell ref="A34:I34"/>
    <mergeCell ref="K34:L34"/>
    <mergeCell ref="M34:N34"/>
    <mergeCell ref="S34:T34"/>
    <mergeCell ref="U34:V34"/>
    <mergeCell ref="AE33:AF33"/>
    <mergeCell ref="AG33:AH33"/>
    <mergeCell ref="AQ33:AR33"/>
    <mergeCell ref="AW33:AX33"/>
    <mergeCell ref="AI33:AJ33"/>
    <mergeCell ref="AK33:AL33"/>
    <mergeCell ref="AM33:AN33"/>
    <mergeCell ref="AO33:AP33"/>
    <mergeCell ref="BC34:BD34"/>
    <mergeCell ref="BE34:BF34"/>
    <mergeCell ref="BG34:BH34"/>
    <mergeCell ref="AY34:AZ34"/>
    <mergeCell ref="AA34:AB34"/>
    <mergeCell ref="BI30:BJ30"/>
    <mergeCell ref="AY30:AZ30"/>
    <mergeCell ref="BC33:BD33"/>
    <mergeCell ref="O34:P34"/>
    <mergeCell ref="Q34:R34"/>
    <mergeCell ref="BA33:BB33"/>
    <mergeCell ref="AS30:AT30"/>
    <mergeCell ref="AU30:AV30"/>
    <mergeCell ref="A30:I30"/>
    <mergeCell ref="BA34:BB34"/>
    <mergeCell ref="BI34:BJ34"/>
    <mergeCell ref="O35:P35"/>
    <mergeCell ref="Q35:R35"/>
    <mergeCell ref="A35:I35"/>
    <mergeCell ref="K35:L35"/>
    <mergeCell ref="M35:N35"/>
    <mergeCell ref="S35:T35"/>
    <mergeCell ref="U35:V35"/>
    <mergeCell ref="AE36:AF36"/>
    <mergeCell ref="AG36:AH36"/>
    <mergeCell ref="AQ36:AR36"/>
    <mergeCell ref="AW36:AX36"/>
    <mergeCell ref="AI36:AJ36"/>
    <mergeCell ref="AK36:AL36"/>
    <mergeCell ref="AM36:AN36"/>
    <mergeCell ref="AO36:AP36"/>
    <mergeCell ref="A36:I36"/>
    <mergeCell ref="K36:L36"/>
    <mergeCell ref="M36:N36"/>
    <mergeCell ref="S36:T36"/>
    <mergeCell ref="AY35:AZ35"/>
    <mergeCell ref="BA35:BB35"/>
    <mergeCell ref="BI35:BJ35"/>
    <mergeCell ref="BM34:BN34"/>
    <mergeCell ref="U36:V36"/>
    <mergeCell ref="AE35:AF35"/>
    <mergeCell ref="AG35:AH35"/>
    <mergeCell ref="AQ35:AR35"/>
    <mergeCell ref="AW35:AX35"/>
    <mergeCell ref="AI35:AJ35"/>
    <mergeCell ref="AK35:AL35"/>
    <mergeCell ref="AM35:AN35"/>
    <mergeCell ref="AO35:AP35"/>
    <mergeCell ref="BC36:BD36"/>
    <mergeCell ref="BE36:BF36"/>
    <mergeCell ref="BC37:BD37"/>
    <mergeCell ref="BE37:BF37"/>
    <mergeCell ref="BG37:BH37"/>
    <mergeCell ref="AY37:AZ37"/>
    <mergeCell ref="BA37:BB37"/>
    <mergeCell ref="BK37:BL37"/>
    <mergeCell ref="W35:X35"/>
    <mergeCell ref="Y35:Z35"/>
    <mergeCell ref="AA35:AB35"/>
    <mergeCell ref="AC35:AD35"/>
    <mergeCell ref="AC36:AD36"/>
    <mergeCell ref="AS37:AT37"/>
    <mergeCell ref="AU37:AV37"/>
    <mergeCell ref="BC35:BD35"/>
    <mergeCell ref="BE35:BF35"/>
    <mergeCell ref="BG35:BH35"/>
    <mergeCell ref="BK35:BL35"/>
    <mergeCell ref="AY36:AZ36"/>
    <mergeCell ref="BA36:BB36"/>
    <mergeCell ref="BI36:BJ36"/>
    <mergeCell ref="BG36:BH36"/>
    <mergeCell ref="O36:P36"/>
    <mergeCell ref="Q36:R36"/>
    <mergeCell ref="W37:X37"/>
    <mergeCell ref="Y37:Z37"/>
    <mergeCell ref="AA37:AB37"/>
    <mergeCell ref="AC37:AD37"/>
    <mergeCell ref="BI37:BJ37"/>
    <mergeCell ref="A38:I38"/>
    <mergeCell ref="K38:L38"/>
    <mergeCell ref="M38:N38"/>
    <mergeCell ref="S38:T38"/>
    <mergeCell ref="U38:V38"/>
    <mergeCell ref="AE37:AF37"/>
    <mergeCell ref="AG37:AH37"/>
    <mergeCell ref="AQ37:AR37"/>
    <mergeCell ref="AW37:AX37"/>
    <mergeCell ref="AI37:AJ37"/>
    <mergeCell ref="AK37:AL37"/>
    <mergeCell ref="O37:P37"/>
    <mergeCell ref="O38:P38"/>
    <mergeCell ref="Q37:R37"/>
    <mergeCell ref="Q38:R38"/>
    <mergeCell ref="AM37:AN37"/>
    <mergeCell ref="AO37:AP37"/>
    <mergeCell ref="A37:I37"/>
    <mergeCell ref="K37:L37"/>
    <mergeCell ref="M37:N37"/>
    <mergeCell ref="S37:T37"/>
    <mergeCell ref="U37:V37"/>
    <mergeCell ref="W36:X36"/>
    <mergeCell ref="Y36:Z36"/>
    <mergeCell ref="AA36:AB36"/>
    <mergeCell ref="O41:P41"/>
    <mergeCell ref="Q41:R41"/>
    <mergeCell ref="W41:X41"/>
    <mergeCell ref="Y41:Z41"/>
    <mergeCell ref="BA42:BB42"/>
    <mergeCell ref="BI42:BJ42"/>
    <mergeCell ref="AY38:AZ38"/>
    <mergeCell ref="BA38:BB38"/>
    <mergeCell ref="BI38:BJ38"/>
    <mergeCell ref="A40:I40"/>
    <mergeCell ref="AI38:AJ38"/>
    <mergeCell ref="AK38:AL38"/>
    <mergeCell ref="AM38:AN38"/>
    <mergeCell ref="AO38:AP38"/>
    <mergeCell ref="AE38:AF38"/>
    <mergeCell ref="AG38:AH38"/>
    <mergeCell ref="AQ38:AR38"/>
    <mergeCell ref="AW38:AX38"/>
    <mergeCell ref="BC41:BD41"/>
    <mergeCell ref="BC42:BD42"/>
    <mergeCell ref="BE41:BF41"/>
    <mergeCell ref="BE42:BF42"/>
    <mergeCell ref="BG41:BH41"/>
    <mergeCell ref="BG42:BH42"/>
    <mergeCell ref="AG42:AH42"/>
    <mergeCell ref="AQ42:AR42"/>
    <mergeCell ref="W38:X38"/>
    <mergeCell ref="Y38:Z38"/>
    <mergeCell ref="AA38:AB38"/>
    <mergeCell ref="AC38:AD38"/>
    <mergeCell ref="AS38:AT38"/>
    <mergeCell ref="BA43:BB43"/>
    <mergeCell ref="BI43:BJ43"/>
    <mergeCell ref="Q42:R42"/>
    <mergeCell ref="BA41:BB41"/>
    <mergeCell ref="BI41:BJ41"/>
    <mergeCell ref="A42:I42"/>
    <mergeCell ref="K42:L42"/>
    <mergeCell ref="M42:N42"/>
    <mergeCell ref="S42:T42"/>
    <mergeCell ref="U42:V42"/>
    <mergeCell ref="AE42:AF42"/>
    <mergeCell ref="AG41:AH41"/>
    <mergeCell ref="AQ41:AR41"/>
    <mergeCell ref="AW41:AX41"/>
    <mergeCell ref="AY41:AZ41"/>
    <mergeCell ref="AI41:AJ41"/>
    <mergeCell ref="AK41:AL41"/>
    <mergeCell ref="AM41:AN41"/>
    <mergeCell ref="AO41:AP41"/>
    <mergeCell ref="A41:I41"/>
    <mergeCell ref="K41:L41"/>
    <mergeCell ref="M41:N41"/>
    <mergeCell ref="S41:T41"/>
    <mergeCell ref="U41:V41"/>
    <mergeCell ref="AG43:AH43"/>
    <mergeCell ref="AQ43:AR43"/>
    <mergeCell ref="BC43:BD43"/>
    <mergeCell ref="AA41:AB41"/>
    <mergeCell ref="AC41:AD41"/>
    <mergeCell ref="AE41:AF41"/>
    <mergeCell ref="A46:I46"/>
    <mergeCell ref="A47:I47"/>
    <mergeCell ref="K47:L47"/>
    <mergeCell ref="M47:N47"/>
    <mergeCell ref="S47:T47"/>
    <mergeCell ref="U47:V47"/>
    <mergeCell ref="AG44:AH44"/>
    <mergeCell ref="AQ44:AR44"/>
    <mergeCell ref="AW44:AX44"/>
    <mergeCell ref="AY44:AZ44"/>
    <mergeCell ref="AI44:AJ44"/>
    <mergeCell ref="AK44:AL44"/>
    <mergeCell ref="AM44:AN44"/>
    <mergeCell ref="AO44:AP44"/>
    <mergeCell ref="AW47:AX47"/>
    <mergeCell ref="AW42:AX42"/>
    <mergeCell ref="AY42:AZ42"/>
    <mergeCell ref="AI42:AJ42"/>
    <mergeCell ref="AK42:AL42"/>
    <mergeCell ref="AM42:AN42"/>
    <mergeCell ref="AO42:AP42"/>
    <mergeCell ref="O47:P47"/>
    <mergeCell ref="AA43:AB43"/>
    <mergeCell ref="AC43:AD43"/>
    <mergeCell ref="W42:X42"/>
    <mergeCell ref="Y42:Z42"/>
    <mergeCell ref="AA42:AB42"/>
    <mergeCell ref="AC42:AD42"/>
    <mergeCell ref="W43:X43"/>
    <mergeCell ref="Y43:Z43"/>
    <mergeCell ref="AS42:AT42"/>
    <mergeCell ref="BA48:BB48"/>
    <mergeCell ref="BI48:BJ48"/>
    <mergeCell ref="Q44:R44"/>
    <mergeCell ref="AA48:AB48"/>
    <mergeCell ref="AC48:AD48"/>
    <mergeCell ref="A44:I44"/>
    <mergeCell ref="K44:L44"/>
    <mergeCell ref="M44:N44"/>
    <mergeCell ref="S44:T44"/>
    <mergeCell ref="U44:V44"/>
    <mergeCell ref="AE44:AF44"/>
    <mergeCell ref="W44:X44"/>
    <mergeCell ref="Y44:Z44"/>
    <mergeCell ref="AA44:AB44"/>
    <mergeCell ref="AC44:AD44"/>
    <mergeCell ref="AW43:AX43"/>
    <mergeCell ref="AY43:AZ43"/>
    <mergeCell ref="AI43:AJ43"/>
    <mergeCell ref="AK43:AL43"/>
    <mergeCell ref="AM43:AN43"/>
    <mergeCell ref="AO43:AP43"/>
    <mergeCell ref="AM47:AN47"/>
    <mergeCell ref="AO47:AP47"/>
    <mergeCell ref="BA44:BB44"/>
    <mergeCell ref="Q43:R43"/>
    <mergeCell ref="A43:I43"/>
    <mergeCell ref="K43:L43"/>
    <mergeCell ref="M43:N43"/>
    <mergeCell ref="S43:T43"/>
    <mergeCell ref="U43:V43"/>
    <mergeCell ref="AE43:AF43"/>
    <mergeCell ref="BC44:BD44"/>
    <mergeCell ref="BI44:BJ44"/>
    <mergeCell ref="A50:I50"/>
    <mergeCell ref="AI48:AJ48"/>
    <mergeCell ref="AK48:AL48"/>
    <mergeCell ref="AM48:AN48"/>
    <mergeCell ref="AO48:AP48"/>
    <mergeCell ref="AE48:AF48"/>
    <mergeCell ref="AG48:AH48"/>
    <mergeCell ref="AQ48:AR48"/>
    <mergeCell ref="AW48:AX48"/>
    <mergeCell ref="AY47:AZ47"/>
    <mergeCell ref="BA47:BB47"/>
    <mergeCell ref="BI47:BJ47"/>
    <mergeCell ref="A48:I48"/>
    <mergeCell ref="K48:L48"/>
    <mergeCell ref="M48:N48"/>
    <mergeCell ref="S48:T48"/>
    <mergeCell ref="U48:V48"/>
    <mergeCell ref="AE47:AF47"/>
    <mergeCell ref="AG47:AH47"/>
    <mergeCell ref="AQ47:AR47"/>
    <mergeCell ref="Q48:R48"/>
    <mergeCell ref="W47:X47"/>
    <mergeCell ref="Y47:Z47"/>
    <mergeCell ref="AA47:AB47"/>
    <mergeCell ref="AC47:AD47"/>
    <mergeCell ref="W48:X48"/>
    <mergeCell ref="Y48:Z48"/>
    <mergeCell ref="O48:P48"/>
    <mergeCell ref="AI47:AJ47"/>
    <mergeCell ref="AK47:AL47"/>
    <mergeCell ref="Q47:R47"/>
    <mergeCell ref="AY48:AZ48"/>
    <mergeCell ref="A52:I52"/>
    <mergeCell ref="K52:L52"/>
    <mergeCell ref="M52:N52"/>
    <mergeCell ref="S52:T52"/>
    <mergeCell ref="U52:V52"/>
    <mergeCell ref="AE52:AF52"/>
    <mergeCell ref="AG51:AH51"/>
    <mergeCell ref="AQ51:AR51"/>
    <mergeCell ref="AW51:AX51"/>
    <mergeCell ref="AY51:AZ51"/>
    <mergeCell ref="AI51:AJ51"/>
    <mergeCell ref="AK51:AL51"/>
    <mergeCell ref="AM51:AN51"/>
    <mergeCell ref="AO51:AP51"/>
    <mergeCell ref="A51:I51"/>
    <mergeCell ref="K51:L51"/>
    <mergeCell ref="M51:N51"/>
    <mergeCell ref="S51:T51"/>
    <mergeCell ref="U51:V51"/>
    <mergeCell ref="AE51:AF51"/>
    <mergeCell ref="W51:X51"/>
    <mergeCell ref="Y51:Z51"/>
    <mergeCell ref="AA51:AB51"/>
    <mergeCell ref="AC51:AD51"/>
    <mergeCell ref="Q51:R51"/>
    <mergeCell ref="AG52:AH52"/>
    <mergeCell ref="AQ52:AR52"/>
    <mergeCell ref="AW52:AX52"/>
    <mergeCell ref="AY52:AZ52"/>
    <mergeCell ref="AI52:AJ52"/>
    <mergeCell ref="AK52:AL52"/>
    <mergeCell ref="AM52:AN52"/>
    <mergeCell ref="AO52:AP52"/>
    <mergeCell ref="BA53:BB53"/>
    <mergeCell ref="BI53:BJ53"/>
    <mergeCell ref="W52:X52"/>
    <mergeCell ref="Y52:Z52"/>
    <mergeCell ref="AA52:AB52"/>
    <mergeCell ref="AC52:AD52"/>
    <mergeCell ref="AS52:AT52"/>
    <mergeCell ref="AU52:AV52"/>
    <mergeCell ref="BA51:BB51"/>
    <mergeCell ref="BI51:BJ51"/>
    <mergeCell ref="BA52:BB52"/>
    <mergeCell ref="BI52:BJ52"/>
    <mergeCell ref="AG53:AH53"/>
    <mergeCell ref="AQ53:AR53"/>
    <mergeCell ref="AW53:AX53"/>
    <mergeCell ref="AY53:AZ53"/>
    <mergeCell ref="AI53:AJ53"/>
    <mergeCell ref="AK53:AL53"/>
    <mergeCell ref="AM53:AN53"/>
    <mergeCell ref="AO53:AP53"/>
    <mergeCell ref="BE53:BF53"/>
    <mergeCell ref="BG53:BH53"/>
    <mergeCell ref="BA54:BB54"/>
    <mergeCell ref="BI54:BJ54"/>
    <mergeCell ref="W53:X53"/>
    <mergeCell ref="Y53:Z53"/>
    <mergeCell ref="AA53:AB53"/>
    <mergeCell ref="AC53:AD53"/>
    <mergeCell ref="AS53:AT53"/>
    <mergeCell ref="AU53:AV53"/>
    <mergeCell ref="A53:I53"/>
    <mergeCell ref="K53:L53"/>
    <mergeCell ref="M53:N53"/>
    <mergeCell ref="S53:T53"/>
    <mergeCell ref="U53:V53"/>
    <mergeCell ref="AE53:AF53"/>
    <mergeCell ref="A55:I55"/>
    <mergeCell ref="K55:L55"/>
    <mergeCell ref="M55:N55"/>
    <mergeCell ref="S55:T55"/>
    <mergeCell ref="U55:V55"/>
    <mergeCell ref="AE55:AF55"/>
    <mergeCell ref="AG54:AH54"/>
    <mergeCell ref="AQ54:AR54"/>
    <mergeCell ref="AW54:AX54"/>
    <mergeCell ref="AY54:AZ54"/>
    <mergeCell ref="AI54:AJ54"/>
    <mergeCell ref="AK54:AL54"/>
    <mergeCell ref="AM54:AN54"/>
    <mergeCell ref="AO54:AP54"/>
    <mergeCell ref="BA55:BB55"/>
    <mergeCell ref="BI55:BJ55"/>
    <mergeCell ref="W54:X54"/>
    <mergeCell ref="Y54:Z54"/>
    <mergeCell ref="AA54:AB54"/>
    <mergeCell ref="AC54:AD54"/>
    <mergeCell ref="AS54:AT54"/>
    <mergeCell ref="AU54:AV54"/>
    <mergeCell ref="A54:I54"/>
    <mergeCell ref="K54:L54"/>
    <mergeCell ref="M54:N54"/>
    <mergeCell ref="S54:T54"/>
    <mergeCell ref="U54:V54"/>
    <mergeCell ref="AE54:AF54"/>
    <mergeCell ref="AG55:AH55"/>
    <mergeCell ref="AQ55:AR55"/>
    <mergeCell ref="AW55:AX55"/>
    <mergeCell ref="AY55:AZ55"/>
    <mergeCell ref="AI55:AJ55"/>
    <mergeCell ref="AK55:AL55"/>
    <mergeCell ref="AM55:AN55"/>
    <mergeCell ref="AO55:AP55"/>
    <mergeCell ref="W55:X55"/>
    <mergeCell ref="Y55:Z55"/>
    <mergeCell ref="AA55:AB55"/>
    <mergeCell ref="AC55:AD55"/>
    <mergeCell ref="AS55:AT55"/>
    <mergeCell ref="AU55:AV55"/>
    <mergeCell ref="A57:I57"/>
    <mergeCell ref="K57:L57"/>
    <mergeCell ref="M57:N57"/>
    <mergeCell ref="S57:T57"/>
    <mergeCell ref="U57:V57"/>
    <mergeCell ref="AE57:AF57"/>
    <mergeCell ref="AG56:AH56"/>
    <mergeCell ref="AQ56:AR56"/>
    <mergeCell ref="AW56:AX56"/>
    <mergeCell ref="AY56:AZ56"/>
    <mergeCell ref="AI56:AJ56"/>
    <mergeCell ref="AK56:AL56"/>
    <mergeCell ref="AM56:AN56"/>
    <mergeCell ref="AO56:AP56"/>
    <mergeCell ref="W56:X56"/>
    <mergeCell ref="Y56:Z56"/>
    <mergeCell ref="AA56:AB56"/>
    <mergeCell ref="AC56:AD56"/>
    <mergeCell ref="AS56:AT56"/>
    <mergeCell ref="AU56:AV56"/>
    <mergeCell ref="A56:I56"/>
    <mergeCell ref="K56:L56"/>
    <mergeCell ref="M56:N56"/>
    <mergeCell ref="S56:T56"/>
    <mergeCell ref="U56:V56"/>
    <mergeCell ref="AE56:AF56"/>
    <mergeCell ref="AG57:AH57"/>
    <mergeCell ref="AQ57:AR57"/>
    <mergeCell ref="AW57:AX57"/>
    <mergeCell ref="AY57:AZ57"/>
    <mergeCell ref="AI57:AJ57"/>
    <mergeCell ref="AK57:AL57"/>
    <mergeCell ref="AM57:AN57"/>
    <mergeCell ref="AO57:AP57"/>
    <mergeCell ref="BK58:BL58"/>
    <mergeCell ref="BM58:BN58"/>
    <mergeCell ref="BO58:BP58"/>
    <mergeCell ref="BA58:BB58"/>
    <mergeCell ref="BI58:BJ58"/>
    <mergeCell ref="W57:X57"/>
    <mergeCell ref="Y57:Z57"/>
    <mergeCell ref="AA57:AB57"/>
    <mergeCell ref="AC57:AD57"/>
    <mergeCell ref="AS57:AT57"/>
    <mergeCell ref="AU57:AV57"/>
    <mergeCell ref="BA56:BB56"/>
    <mergeCell ref="BI56:BJ56"/>
    <mergeCell ref="BA57:BB57"/>
    <mergeCell ref="BI57:BJ57"/>
    <mergeCell ref="A59:I59"/>
    <mergeCell ref="K59:L59"/>
    <mergeCell ref="M59:N59"/>
    <mergeCell ref="S59:T59"/>
    <mergeCell ref="U59:V59"/>
    <mergeCell ref="AE59:AF59"/>
    <mergeCell ref="AG58:AH58"/>
    <mergeCell ref="AQ58:AR58"/>
    <mergeCell ref="AW58:AX58"/>
    <mergeCell ref="AY58:AZ58"/>
    <mergeCell ref="AI58:AJ58"/>
    <mergeCell ref="AK58:AL58"/>
    <mergeCell ref="AM58:AN58"/>
    <mergeCell ref="AO58:AP58"/>
    <mergeCell ref="BK59:BL59"/>
    <mergeCell ref="BM59:BN59"/>
    <mergeCell ref="BO59:BP59"/>
    <mergeCell ref="BA59:BB59"/>
    <mergeCell ref="BI59:BJ59"/>
    <mergeCell ref="O58:P58"/>
    <mergeCell ref="W58:X58"/>
    <mergeCell ref="Y58:Z58"/>
    <mergeCell ref="AA58:AB58"/>
    <mergeCell ref="AC58:AD58"/>
    <mergeCell ref="AS58:AT58"/>
    <mergeCell ref="AU58:AV58"/>
    <mergeCell ref="A58:I58"/>
    <mergeCell ref="K58:L58"/>
    <mergeCell ref="M58:N58"/>
    <mergeCell ref="S58:T58"/>
    <mergeCell ref="U58:V58"/>
    <mergeCell ref="AE58:AF58"/>
    <mergeCell ref="AK59:AL59"/>
    <mergeCell ref="AM59:AN59"/>
    <mergeCell ref="AO59:AP59"/>
    <mergeCell ref="Q58:R58"/>
    <mergeCell ref="BK62:BL62"/>
    <mergeCell ref="BM62:BN62"/>
    <mergeCell ref="BO62:BP62"/>
    <mergeCell ref="AY62:AZ62"/>
    <mergeCell ref="BA62:BB62"/>
    <mergeCell ref="BI62:BJ62"/>
    <mergeCell ref="O59:P59"/>
    <mergeCell ref="W59:X59"/>
    <mergeCell ref="Y59:Z59"/>
    <mergeCell ref="AA59:AB59"/>
    <mergeCell ref="AC59:AD59"/>
    <mergeCell ref="AS59:AT59"/>
    <mergeCell ref="AU59:AV59"/>
    <mergeCell ref="AM62:AN62"/>
    <mergeCell ref="AO62:AP62"/>
    <mergeCell ref="Q62:R62"/>
    <mergeCell ref="O62:P62"/>
    <mergeCell ref="W62:X62"/>
    <mergeCell ref="Y62:Z62"/>
    <mergeCell ref="AA62:AB62"/>
    <mergeCell ref="AC62:AD62"/>
    <mergeCell ref="AS62:AT62"/>
    <mergeCell ref="AU62:AV62"/>
    <mergeCell ref="BK63:BL63"/>
    <mergeCell ref="Q59:R59"/>
    <mergeCell ref="A61:I61"/>
    <mergeCell ref="A62:I62"/>
    <mergeCell ref="K62:L62"/>
    <mergeCell ref="M62:N62"/>
    <mergeCell ref="S62:T62"/>
    <mergeCell ref="U62:V62"/>
    <mergeCell ref="A63:I63"/>
    <mergeCell ref="K63:L63"/>
    <mergeCell ref="M63:N63"/>
    <mergeCell ref="S63:T63"/>
    <mergeCell ref="U63:V63"/>
    <mergeCell ref="AE62:AF62"/>
    <mergeCell ref="AG62:AH62"/>
    <mergeCell ref="AQ62:AR62"/>
    <mergeCell ref="AW62:AX62"/>
    <mergeCell ref="AI62:AJ62"/>
    <mergeCell ref="AK62:AL62"/>
    <mergeCell ref="AG59:AH59"/>
    <mergeCell ref="AQ59:AR59"/>
    <mergeCell ref="AW59:AX59"/>
    <mergeCell ref="AE63:AF63"/>
    <mergeCell ref="AG63:AH63"/>
    <mergeCell ref="AQ63:AR63"/>
    <mergeCell ref="AW63:AX63"/>
    <mergeCell ref="AI63:AJ63"/>
    <mergeCell ref="AK63:AL63"/>
    <mergeCell ref="AM63:AN63"/>
    <mergeCell ref="AO63:AP63"/>
    <mergeCell ref="AY59:AZ59"/>
    <mergeCell ref="AI59:AJ59"/>
    <mergeCell ref="O63:P63"/>
    <mergeCell ref="W63:X63"/>
    <mergeCell ref="Y63:Z63"/>
    <mergeCell ref="AA63:AB63"/>
    <mergeCell ref="AC63:AD63"/>
    <mergeCell ref="AA64:AB64"/>
    <mergeCell ref="AC64:AD64"/>
    <mergeCell ref="AS63:AT63"/>
    <mergeCell ref="AU63:AV63"/>
    <mergeCell ref="AS64:AT64"/>
    <mergeCell ref="AU64:AV64"/>
    <mergeCell ref="Q63:R63"/>
    <mergeCell ref="Q64:R64"/>
    <mergeCell ref="AY64:AZ64"/>
    <mergeCell ref="BA64:BB64"/>
    <mergeCell ref="BI64:BJ64"/>
    <mergeCell ref="AY63:AZ63"/>
    <mergeCell ref="BA63:BB63"/>
    <mergeCell ref="BI63:BJ63"/>
    <mergeCell ref="A65:I65"/>
    <mergeCell ref="K65:L65"/>
    <mergeCell ref="M65:N65"/>
    <mergeCell ref="S65:T65"/>
    <mergeCell ref="U65:V65"/>
    <mergeCell ref="AE64:AF64"/>
    <mergeCell ref="AG64:AH64"/>
    <mergeCell ref="AQ64:AR64"/>
    <mergeCell ref="AW64:AX64"/>
    <mergeCell ref="AI64:AJ64"/>
    <mergeCell ref="AK64:AL64"/>
    <mergeCell ref="AM64:AN64"/>
    <mergeCell ref="AO64:AP64"/>
    <mergeCell ref="BC65:BD65"/>
    <mergeCell ref="BE65:BF65"/>
    <mergeCell ref="BG65:BH65"/>
    <mergeCell ref="BK65:BL65"/>
    <mergeCell ref="AY65:AZ65"/>
    <mergeCell ref="BA65:BB65"/>
    <mergeCell ref="BI65:BJ65"/>
    <mergeCell ref="O64:P64"/>
    <mergeCell ref="W64:X64"/>
    <mergeCell ref="Y64:Z64"/>
    <mergeCell ref="A64:I64"/>
    <mergeCell ref="K64:L64"/>
    <mergeCell ref="M64:N64"/>
    <mergeCell ref="S64:T64"/>
    <mergeCell ref="U64:V64"/>
    <mergeCell ref="BK64:BL64"/>
    <mergeCell ref="BK67:BL67"/>
    <mergeCell ref="M66:N66"/>
    <mergeCell ref="S66:T66"/>
    <mergeCell ref="U66:V66"/>
    <mergeCell ref="AE65:AF65"/>
    <mergeCell ref="AG65:AH65"/>
    <mergeCell ref="AQ65:AR65"/>
    <mergeCell ref="AW65:AX65"/>
    <mergeCell ref="AI65:AJ65"/>
    <mergeCell ref="AK65:AL65"/>
    <mergeCell ref="AM65:AN65"/>
    <mergeCell ref="AO65:AP65"/>
    <mergeCell ref="BC66:BD66"/>
    <mergeCell ref="BE66:BF66"/>
    <mergeCell ref="BG66:BH66"/>
    <mergeCell ref="BK66:BL66"/>
    <mergeCell ref="O65:P65"/>
    <mergeCell ref="W65:X65"/>
    <mergeCell ref="Y65:Z65"/>
    <mergeCell ref="AA65:AB65"/>
    <mergeCell ref="AC65:AD65"/>
    <mergeCell ref="AC66:AD66"/>
    <mergeCell ref="AS65:AT65"/>
    <mergeCell ref="AU65:AV65"/>
    <mergeCell ref="AS66:AT66"/>
    <mergeCell ref="AU66:AV66"/>
    <mergeCell ref="Q66:R66"/>
    <mergeCell ref="Q65:R65"/>
    <mergeCell ref="AY66:AZ66"/>
    <mergeCell ref="BA66:BB66"/>
    <mergeCell ref="BI66:BJ66"/>
    <mergeCell ref="Q67:R67"/>
    <mergeCell ref="BO67:BP67"/>
    <mergeCell ref="AY67:AZ67"/>
    <mergeCell ref="BA67:BB67"/>
    <mergeCell ref="BI67:BJ67"/>
    <mergeCell ref="W66:X66"/>
    <mergeCell ref="Y66:Z66"/>
    <mergeCell ref="AA66:AB66"/>
    <mergeCell ref="A66:I66"/>
    <mergeCell ref="K66:L66"/>
    <mergeCell ref="AE67:AF67"/>
    <mergeCell ref="AG67:AH67"/>
    <mergeCell ref="AQ67:AR67"/>
    <mergeCell ref="AW67:AX67"/>
    <mergeCell ref="AI67:AJ67"/>
    <mergeCell ref="AK67:AL67"/>
    <mergeCell ref="AM67:AN67"/>
    <mergeCell ref="AO67:AP67"/>
    <mergeCell ref="A67:I67"/>
    <mergeCell ref="K67:L67"/>
    <mergeCell ref="M67:N67"/>
    <mergeCell ref="S67:T67"/>
    <mergeCell ref="U67:V67"/>
    <mergeCell ref="AE66:AF66"/>
    <mergeCell ref="AG66:AH66"/>
    <mergeCell ref="AQ66:AR66"/>
    <mergeCell ref="AW66:AX66"/>
    <mergeCell ref="AI66:AJ66"/>
    <mergeCell ref="AK66:AL66"/>
    <mergeCell ref="AM66:AN66"/>
    <mergeCell ref="AO66:AP66"/>
    <mergeCell ref="BC67:BD67"/>
    <mergeCell ref="BE67:BF67"/>
    <mergeCell ref="BK68:BL68"/>
    <mergeCell ref="W67:X67"/>
    <mergeCell ref="Y67:Z67"/>
    <mergeCell ref="AA67:AB67"/>
    <mergeCell ref="AC67:AD67"/>
    <mergeCell ref="AC68:AD68"/>
    <mergeCell ref="AS67:AT67"/>
    <mergeCell ref="AU67:AV67"/>
    <mergeCell ref="AS68:AT68"/>
    <mergeCell ref="AU68:AV68"/>
    <mergeCell ref="BO68:BP68"/>
    <mergeCell ref="AY68:AZ68"/>
    <mergeCell ref="BA68:BB68"/>
    <mergeCell ref="BI68:BJ68"/>
    <mergeCell ref="A69:I69"/>
    <mergeCell ref="K69:L69"/>
    <mergeCell ref="M69:N69"/>
    <mergeCell ref="S69:T69"/>
    <mergeCell ref="U69:V69"/>
    <mergeCell ref="AE68:AF68"/>
    <mergeCell ref="AG68:AH68"/>
    <mergeCell ref="AQ68:AR68"/>
    <mergeCell ref="AW68:AX68"/>
    <mergeCell ref="AI68:AJ68"/>
    <mergeCell ref="AK68:AL68"/>
    <mergeCell ref="AM68:AN68"/>
    <mergeCell ref="AO68:AP68"/>
    <mergeCell ref="BC69:BD69"/>
    <mergeCell ref="BE69:BF69"/>
    <mergeCell ref="BG69:BH69"/>
    <mergeCell ref="BK69:BL69"/>
    <mergeCell ref="BM69:BN69"/>
    <mergeCell ref="BO69:BP69"/>
    <mergeCell ref="AY69:AZ69"/>
    <mergeCell ref="BA69:BB69"/>
    <mergeCell ref="BI69:BJ69"/>
    <mergeCell ref="W68:X68"/>
    <mergeCell ref="Y68:Z68"/>
    <mergeCell ref="AA68:AB68"/>
    <mergeCell ref="A68:I68"/>
    <mergeCell ref="K68:L68"/>
    <mergeCell ref="M68:N68"/>
    <mergeCell ref="U70:V70"/>
    <mergeCell ref="AE69:AF69"/>
    <mergeCell ref="AG69:AH69"/>
    <mergeCell ref="AQ69:AR69"/>
    <mergeCell ref="AW69:AX69"/>
    <mergeCell ref="AI69:AJ69"/>
    <mergeCell ref="AK69:AL69"/>
    <mergeCell ref="AM69:AN69"/>
    <mergeCell ref="AO69:AP69"/>
    <mergeCell ref="BC70:BD70"/>
    <mergeCell ref="BE70:BF70"/>
    <mergeCell ref="BG70:BH70"/>
    <mergeCell ref="BK70:BL70"/>
    <mergeCell ref="AS69:AT69"/>
    <mergeCell ref="AU69:AV69"/>
    <mergeCell ref="BM68:BN68"/>
    <mergeCell ref="S68:T68"/>
    <mergeCell ref="U68:V68"/>
    <mergeCell ref="BM70:BN70"/>
    <mergeCell ref="BO70:BP70"/>
    <mergeCell ref="AY70:AZ70"/>
    <mergeCell ref="BA70:BB70"/>
    <mergeCell ref="BI70:BJ70"/>
    <mergeCell ref="A71:I71"/>
    <mergeCell ref="K71:L71"/>
    <mergeCell ref="M71:N71"/>
    <mergeCell ref="S71:T71"/>
    <mergeCell ref="U71:V71"/>
    <mergeCell ref="AE70:AF70"/>
    <mergeCell ref="AG70:AH70"/>
    <mergeCell ref="AQ70:AR70"/>
    <mergeCell ref="AW70:AX70"/>
    <mergeCell ref="AI70:AJ70"/>
    <mergeCell ref="AK70:AL70"/>
    <mergeCell ref="AM70:AN70"/>
    <mergeCell ref="AO70:AP70"/>
    <mergeCell ref="BC71:BD71"/>
    <mergeCell ref="BE71:BF71"/>
    <mergeCell ref="BG71:BH71"/>
    <mergeCell ref="Q71:R71"/>
    <mergeCell ref="BK71:BL71"/>
    <mergeCell ref="BM71:BN71"/>
    <mergeCell ref="BO71:BP71"/>
    <mergeCell ref="AY71:AZ71"/>
    <mergeCell ref="BA71:BB71"/>
    <mergeCell ref="BI71:BJ71"/>
    <mergeCell ref="AS70:AT70"/>
    <mergeCell ref="AU70:AV70"/>
    <mergeCell ref="A70:I70"/>
    <mergeCell ref="K70:L70"/>
    <mergeCell ref="M70:N70"/>
    <mergeCell ref="S70:T70"/>
    <mergeCell ref="M72:N72"/>
    <mergeCell ref="S72:T72"/>
    <mergeCell ref="U72:V72"/>
    <mergeCell ref="AE71:AF71"/>
    <mergeCell ref="AG71:AH71"/>
    <mergeCell ref="AQ71:AR71"/>
    <mergeCell ref="AW71:AX71"/>
    <mergeCell ref="AI71:AJ71"/>
    <mergeCell ref="AK71:AL71"/>
    <mergeCell ref="AM71:AN71"/>
    <mergeCell ref="AO71:AP71"/>
    <mergeCell ref="BC72:BD72"/>
    <mergeCell ref="BE72:BF72"/>
    <mergeCell ref="BG72:BH72"/>
    <mergeCell ref="BK72:BL72"/>
    <mergeCell ref="O71:P71"/>
    <mergeCell ref="AS71:AT71"/>
    <mergeCell ref="AU71:AV71"/>
    <mergeCell ref="AU72:AV72"/>
    <mergeCell ref="O72:P72"/>
    <mergeCell ref="BM72:BN72"/>
    <mergeCell ref="BO72:BP72"/>
    <mergeCell ref="AY72:AZ72"/>
    <mergeCell ref="BA72:BB72"/>
    <mergeCell ref="BI72:BJ72"/>
    <mergeCell ref="A73:I73"/>
    <mergeCell ref="K73:L73"/>
    <mergeCell ref="M73:N73"/>
    <mergeCell ref="S73:T73"/>
    <mergeCell ref="U73:V73"/>
    <mergeCell ref="AE72:AF72"/>
    <mergeCell ref="AG72:AH72"/>
    <mergeCell ref="AQ72:AR72"/>
    <mergeCell ref="AW72:AX72"/>
    <mergeCell ref="AI72:AJ72"/>
    <mergeCell ref="AK72:AL72"/>
    <mergeCell ref="AM72:AN72"/>
    <mergeCell ref="AO72:AP72"/>
    <mergeCell ref="BC73:BD73"/>
    <mergeCell ref="BE73:BF73"/>
    <mergeCell ref="BG73:BH73"/>
    <mergeCell ref="BK73:BL73"/>
    <mergeCell ref="BM73:BN73"/>
    <mergeCell ref="BO73:BP73"/>
    <mergeCell ref="AY73:AZ73"/>
    <mergeCell ref="BA73:BB73"/>
    <mergeCell ref="BI73:BJ73"/>
    <mergeCell ref="Q72:R72"/>
    <mergeCell ref="Q73:R73"/>
    <mergeCell ref="AS72:AT72"/>
    <mergeCell ref="A72:I72"/>
    <mergeCell ref="K72:L72"/>
    <mergeCell ref="A75:I75"/>
    <mergeCell ref="W73:X73"/>
    <mergeCell ref="Y73:Z73"/>
    <mergeCell ref="AA73:AB73"/>
    <mergeCell ref="AC73:AD73"/>
    <mergeCell ref="AE73:AF73"/>
    <mergeCell ref="AG73:AH73"/>
    <mergeCell ref="AQ73:AR73"/>
    <mergeCell ref="AW73:AX73"/>
    <mergeCell ref="AI73:AJ73"/>
    <mergeCell ref="AK73:AL73"/>
    <mergeCell ref="AM73:AN73"/>
    <mergeCell ref="AO73:AP73"/>
    <mergeCell ref="BA76:BB76"/>
    <mergeCell ref="BI76:BJ76"/>
    <mergeCell ref="A77:I77"/>
    <mergeCell ref="K77:L77"/>
    <mergeCell ref="M77:N77"/>
    <mergeCell ref="S77:T77"/>
    <mergeCell ref="U77:V77"/>
    <mergeCell ref="AE77:AF77"/>
    <mergeCell ref="AG76:AH76"/>
    <mergeCell ref="AQ76:AR76"/>
    <mergeCell ref="AW76:AX76"/>
    <mergeCell ref="AY76:AZ76"/>
    <mergeCell ref="AI76:AJ76"/>
    <mergeCell ref="AK76:AL76"/>
    <mergeCell ref="AM76:AN76"/>
    <mergeCell ref="AO76:AP76"/>
    <mergeCell ref="A76:I76"/>
    <mergeCell ref="K76:L76"/>
    <mergeCell ref="M76:N76"/>
    <mergeCell ref="S76:T76"/>
    <mergeCell ref="U76:V76"/>
    <mergeCell ref="AE76:AF76"/>
    <mergeCell ref="BC76:BD76"/>
    <mergeCell ref="BC77:BD77"/>
    <mergeCell ref="BE76:BF76"/>
    <mergeCell ref="BE77:BF77"/>
    <mergeCell ref="BG76:BH76"/>
    <mergeCell ref="BG77:BH77"/>
    <mergeCell ref="BK76:BL76"/>
    <mergeCell ref="BA77:BB77"/>
    <mergeCell ref="BI77:BJ77"/>
    <mergeCell ref="A78:I78"/>
    <mergeCell ref="K78:L78"/>
    <mergeCell ref="M78:N78"/>
    <mergeCell ref="S78:T78"/>
    <mergeCell ref="U78:V78"/>
    <mergeCell ref="AE78:AF78"/>
    <mergeCell ref="AG77:AH77"/>
    <mergeCell ref="AQ77:AR77"/>
    <mergeCell ref="AW77:AX77"/>
    <mergeCell ref="AY77:AZ77"/>
    <mergeCell ref="AI77:AJ77"/>
    <mergeCell ref="AK77:AL77"/>
    <mergeCell ref="AM77:AN77"/>
    <mergeCell ref="AO77:AP77"/>
    <mergeCell ref="BC78:BD78"/>
    <mergeCell ref="BE78:BF78"/>
    <mergeCell ref="BG78:BH78"/>
    <mergeCell ref="BA78:BB78"/>
    <mergeCell ref="BI78:BJ78"/>
    <mergeCell ref="Q76:R76"/>
    <mergeCell ref="A79:I79"/>
    <mergeCell ref="K79:L79"/>
    <mergeCell ref="M79:N79"/>
    <mergeCell ref="S79:T79"/>
    <mergeCell ref="U79:V79"/>
    <mergeCell ref="AE79:AF79"/>
    <mergeCell ref="AG78:AH78"/>
    <mergeCell ref="AQ78:AR78"/>
    <mergeCell ref="AW78:AX78"/>
    <mergeCell ref="AY78:AZ78"/>
    <mergeCell ref="AI78:AJ78"/>
    <mergeCell ref="AK78:AL78"/>
    <mergeCell ref="AM78:AN78"/>
    <mergeCell ref="AO78:AP78"/>
    <mergeCell ref="BC79:BD79"/>
    <mergeCell ref="BE79:BF79"/>
    <mergeCell ref="BG79:BH79"/>
    <mergeCell ref="BA79:BB79"/>
    <mergeCell ref="Q79:R79"/>
    <mergeCell ref="AS78:AT78"/>
    <mergeCell ref="AU78:AV78"/>
    <mergeCell ref="BI79:BJ79"/>
    <mergeCell ref="U80:V80"/>
    <mergeCell ref="AE80:AF80"/>
    <mergeCell ref="AG79:AH79"/>
    <mergeCell ref="AQ79:AR79"/>
    <mergeCell ref="AW79:AX79"/>
    <mergeCell ref="AY79:AZ79"/>
    <mergeCell ref="AI79:AJ79"/>
    <mergeCell ref="AK79:AL79"/>
    <mergeCell ref="AM79:AN79"/>
    <mergeCell ref="AO79:AP79"/>
    <mergeCell ref="BC80:BD80"/>
    <mergeCell ref="BE80:BF80"/>
    <mergeCell ref="BG80:BH80"/>
    <mergeCell ref="BA80:BB80"/>
    <mergeCell ref="W79:X79"/>
    <mergeCell ref="Y79:Z79"/>
    <mergeCell ref="AA79:AB79"/>
    <mergeCell ref="AC79:AD79"/>
    <mergeCell ref="AS79:AT79"/>
    <mergeCell ref="AU79:AV79"/>
    <mergeCell ref="BI80:BJ80"/>
    <mergeCell ref="A81:I81"/>
    <mergeCell ref="K81:L81"/>
    <mergeCell ref="M81:N81"/>
    <mergeCell ref="S81:T81"/>
    <mergeCell ref="U81:V81"/>
    <mergeCell ref="AE81:AF81"/>
    <mergeCell ref="AG80:AH80"/>
    <mergeCell ref="AQ80:AR80"/>
    <mergeCell ref="AW80:AX80"/>
    <mergeCell ref="AY80:AZ80"/>
    <mergeCell ref="AI80:AJ80"/>
    <mergeCell ref="AK80:AL80"/>
    <mergeCell ref="AM80:AN80"/>
    <mergeCell ref="AO80:AP80"/>
    <mergeCell ref="BC81:BD81"/>
    <mergeCell ref="BE81:BF81"/>
    <mergeCell ref="BG81:BH81"/>
    <mergeCell ref="BA81:BB81"/>
    <mergeCell ref="AS81:AT81"/>
    <mergeCell ref="AU81:AV81"/>
    <mergeCell ref="BI81:BJ81"/>
    <mergeCell ref="O80:P80"/>
    <mergeCell ref="Q80:R80"/>
    <mergeCell ref="W80:X80"/>
    <mergeCell ref="Y80:Z80"/>
    <mergeCell ref="AA80:AB80"/>
    <mergeCell ref="AC80:AD80"/>
    <mergeCell ref="AS80:AT80"/>
    <mergeCell ref="AU80:AV80"/>
    <mergeCell ref="A80:I80"/>
    <mergeCell ref="K80:L80"/>
    <mergeCell ref="M80:N80"/>
    <mergeCell ref="S80:T80"/>
    <mergeCell ref="A83:I83"/>
    <mergeCell ref="A84:I84"/>
    <mergeCell ref="K84:L84"/>
    <mergeCell ref="M84:N84"/>
    <mergeCell ref="S84:T84"/>
    <mergeCell ref="U84:V84"/>
    <mergeCell ref="AG81:AH81"/>
    <mergeCell ref="AQ81:AR81"/>
    <mergeCell ref="AW81:AX81"/>
    <mergeCell ref="AY81:AZ81"/>
    <mergeCell ref="AI81:AJ81"/>
    <mergeCell ref="AK81:AL81"/>
    <mergeCell ref="AM81:AN81"/>
    <mergeCell ref="AO81:AP81"/>
    <mergeCell ref="BC84:BD84"/>
    <mergeCell ref="BE84:BF84"/>
    <mergeCell ref="BG84:BH84"/>
    <mergeCell ref="O81:P81"/>
    <mergeCell ref="Q81:R81"/>
    <mergeCell ref="A85:I85"/>
    <mergeCell ref="K85:L85"/>
    <mergeCell ref="M85:N85"/>
    <mergeCell ref="S85:T85"/>
    <mergeCell ref="U85:V85"/>
    <mergeCell ref="AE84:AF84"/>
    <mergeCell ref="AG84:AH84"/>
    <mergeCell ref="AQ84:AR84"/>
    <mergeCell ref="AW84:AX84"/>
    <mergeCell ref="AI84:AJ84"/>
    <mergeCell ref="AK84:AL84"/>
    <mergeCell ref="AM84:AN84"/>
    <mergeCell ref="AO84:AP84"/>
    <mergeCell ref="BC85:BD85"/>
    <mergeCell ref="BE85:BF85"/>
    <mergeCell ref="BG85:BH85"/>
    <mergeCell ref="AY85:AZ85"/>
    <mergeCell ref="BA85:BB85"/>
    <mergeCell ref="O84:P84"/>
    <mergeCell ref="Q84:R84"/>
    <mergeCell ref="AE85:AF85"/>
    <mergeCell ref="AG85:AH85"/>
    <mergeCell ref="AQ85:AR85"/>
    <mergeCell ref="AW85:AX85"/>
    <mergeCell ref="AI85:AJ85"/>
    <mergeCell ref="AK85:AL85"/>
    <mergeCell ref="AM85:AN85"/>
    <mergeCell ref="AO85:AP85"/>
    <mergeCell ref="BK86:BL86"/>
    <mergeCell ref="O85:P85"/>
    <mergeCell ref="Q85:R85"/>
    <mergeCell ref="BK84:BL84"/>
    <mergeCell ref="AY86:AZ86"/>
    <mergeCell ref="BA86:BB86"/>
    <mergeCell ref="BI86:BJ86"/>
    <mergeCell ref="AS85:AT85"/>
    <mergeCell ref="AU85:AV85"/>
    <mergeCell ref="AS84:AT84"/>
    <mergeCell ref="AU84:AV84"/>
    <mergeCell ref="AY84:AZ84"/>
    <mergeCell ref="BA84:BB84"/>
    <mergeCell ref="BI84:BJ84"/>
    <mergeCell ref="BI85:BJ85"/>
    <mergeCell ref="A87:I87"/>
    <mergeCell ref="K87:L87"/>
    <mergeCell ref="M87:N87"/>
    <mergeCell ref="S87:T87"/>
    <mergeCell ref="U87:V87"/>
    <mergeCell ref="AE86:AF86"/>
    <mergeCell ref="AG86:AH86"/>
    <mergeCell ref="AQ86:AR86"/>
    <mergeCell ref="AW86:AX86"/>
    <mergeCell ref="AI86:AJ86"/>
    <mergeCell ref="AK86:AL86"/>
    <mergeCell ref="AM86:AN86"/>
    <mergeCell ref="AO86:AP86"/>
    <mergeCell ref="BC87:BD87"/>
    <mergeCell ref="BE87:BF87"/>
    <mergeCell ref="BG87:BH87"/>
    <mergeCell ref="BK87:BL87"/>
    <mergeCell ref="AY87:AZ87"/>
    <mergeCell ref="BA87:BB87"/>
    <mergeCell ref="BI87:BJ87"/>
    <mergeCell ref="O86:P86"/>
    <mergeCell ref="Q86:R86"/>
    <mergeCell ref="A86:I86"/>
    <mergeCell ref="K86:L86"/>
    <mergeCell ref="M86:N86"/>
    <mergeCell ref="AS86:AT86"/>
    <mergeCell ref="AU86:AV86"/>
    <mergeCell ref="S86:T86"/>
    <mergeCell ref="U86:V86"/>
    <mergeCell ref="AE87:AF87"/>
    <mergeCell ref="AG87:AH87"/>
    <mergeCell ref="AQ87:AR87"/>
    <mergeCell ref="AW87:AX87"/>
    <mergeCell ref="AI87:AJ87"/>
    <mergeCell ref="AK87:AL87"/>
    <mergeCell ref="AM87:AN87"/>
    <mergeCell ref="AO87:AP87"/>
    <mergeCell ref="BK88:BL88"/>
    <mergeCell ref="O87:P87"/>
    <mergeCell ref="Q87:R87"/>
    <mergeCell ref="W87:X87"/>
    <mergeCell ref="Y87:Z87"/>
    <mergeCell ref="AA87:AB87"/>
    <mergeCell ref="AC87:AD87"/>
    <mergeCell ref="Y88:Z88"/>
    <mergeCell ref="AA88:AB88"/>
    <mergeCell ref="AC88:AD88"/>
    <mergeCell ref="AY88:AZ88"/>
    <mergeCell ref="BA88:BB88"/>
    <mergeCell ref="BI88:BJ88"/>
    <mergeCell ref="AS87:AT87"/>
    <mergeCell ref="AU87:AV87"/>
    <mergeCell ref="A89:I89"/>
    <mergeCell ref="K89:L89"/>
    <mergeCell ref="M89:N89"/>
    <mergeCell ref="S89:T89"/>
    <mergeCell ref="U89:V89"/>
    <mergeCell ref="AE88:AF88"/>
    <mergeCell ref="AG88:AH88"/>
    <mergeCell ref="AQ88:AR88"/>
    <mergeCell ref="AW88:AX88"/>
    <mergeCell ref="AI88:AJ88"/>
    <mergeCell ref="AK88:AL88"/>
    <mergeCell ref="AM88:AN88"/>
    <mergeCell ref="AO88:AP88"/>
    <mergeCell ref="BC89:BD89"/>
    <mergeCell ref="BE89:BF89"/>
    <mergeCell ref="BG89:BH89"/>
    <mergeCell ref="BK89:BL89"/>
    <mergeCell ref="O88:P88"/>
    <mergeCell ref="Q88:R88"/>
    <mergeCell ref="W88:X88"/>
    <mergeCell ref="A88:I88"/>
    <mergeCell ref="K88:L88"/>
    <mergeCell ref="AS88:AT88"/>
    <mergeCell ref="AU88:AV88"/>
    <mergeCell ref="M88:N88"/>
    <mergeCell ref="S88:T88"/>
    <mergeCell ref="U88:V88"/>
    <mergeCell ref="S90:T90"/>
    <mergeCell ref="U90:V90"/>
    <mergeCell ref="AE89:AF89"/>
    <mergeCell ref="AG89:AH89"/>
    <mergeCell ref="AQ89:AR89"/>
    <mergeCell ref="AW89:AX89"/>
    <mergeCell ref="AI89:AJ89"/>
    <mergeCell ref="AK89:AL89"/>
    <mergeCell ref="AM89:AN89"/>
    <mergeCell ref="AO89:AP89"/>
    <mergeCell ref="O89:P89"/>
    <mergeCell ref="Q89:R89"/>
    <mergeCell ref="W89:X89"/>
    <mergeCell ref="Y89:Z89"/>
    <mergeCell ref="AA89:AB89"/>
    <mergeCell ref="AC89:AD89"/>
    <mergeCell ref="Y90:Z90"/>
    <mergeCell ref="AA90:AB90"/>
    <mergeCell ref="AC90:AD90"/>
    <mergeCell ref="AS89:AT89"/>
    <mergeCell ref="AU89:AV89"/>
    <mergeCell ref="AS90:AT90"/>
    <mergeCell ref="BO90:BP90"/>
    <mergeCell ref="AY90:AZ90"/>
    <mergeCell ref="BA90:BB90"/>
    <mergeCell ref="BI90:BJ90"/>
    <mergeCell ref="AY89:AZ89"/>
    <mergeCell ref="BA89:BB89"/>
    <mergeCell ref="BI89:BJ89"/>
    <mergeCell ref="BC90:BD90"/>
    <mergeCell ref="BE90:BF90"/>
    <mergeCell ref="BG90:BH90"/>
    <mergeCell ref="A91:I91"/>
    <mergeCell ref="K91:L91"/>
    <mergeCell ref="M91:N91"/>
    <mergeCell ref="S91:T91"/>
    <mergeCell ref="U91:V91"/>
    <mergeCell ref="AE90:AF90"/>
    <mergeCell ref="AG90:AH90"/>
    <mergeCell ref="AQ90:AR90"/>
    <mergeCell ref="AW90:AX90"/>
    <mergeCell ref="AI90:AJ90"/>
    <mergeCell ref="AK90:AL90"/>
    <mergeCell ref="AM90:AN90"/>
    <mergeCell ref="AO90:AP90"/>
    <mergeCell ref="BC91:BD91"/>
    <mergeCell ref="BE91:BF91"/>
    <mergeCell ref="BG91:BH91"/>
    <mergeCell ref="BK91:BL91"/>
    <mergeCell ref="BK90:BL90"/>
    <mergeCell ref="BM91:BN91"/>
    <mergeCell ref="BO91:BP91"/>
    <mergeCell ref="AY91:AZ91"/>
    <mergeCell ref="BA91:BB91"/>
    <mergeCell ref="BI91:BJ91"/>
    <mergeCell ref="O90:P90"/>
    <mergeCell ref="Q90:R90"/>
    <mergeCell ref="W90:X90"/>
    <mergeCell ref="A90:I90"/>
    <mergeCell ref="K90:L90"/>
    <mergeCell ref="M90:N90"/>
    <mergeCell ref="M92:N92"/>
    <mergeCell ref="S92:T92"/>
    <mergeCell ref="U92:V92"/>
    <mergeCell ref="AE91:AF91"/>
    <mergeCell ref="AG91:AH91"/>
    <mergeCell ref="AQ91:AR91"/>
    <mergeCell ref="AW91:AX91"/>
    <mergeCell ref="AI91:AJ91"/>
    <mergeCell ref="AK91:AL91"/>
    <mergeCell ref="AM91:AN91"/>
    <mergeCell ref="AO91:AP91"/>
    <mergeCell ref="BC92:BD92"/>
    <mergeCell ref="BE92:BF92"/>
    <mergeCell ref="BG92:BH92"/>
    <mergeCell ref="O92:P92"/>
    <mergeCell ref="Q92:R92"/>
    <mergeCell ref="W92:X92"/>
    <mergeCell ref="A92:I92"/>
    <mergeCell ref="K92:L92"/>
    <mergeCell ref="AU90:AV90"/>
    <mergeCell ref="Y92:Z92"/>
    <mergeCell ref="AA92:AB92"/>
    <mergeCell ref="AC92:AD92"/>
    <mergeCell ref="AS92:AT92"/>
    <mergeCell ref="AU92:AV92"/>
    <mergeCell ref="BK92:BL92"/>
    <mergeCell ref="O91:P91"/>
    <mergeCell ref="Q91:R91"/>
    <mergeCell ref="W91:X91"/>
    <mergeCell ref="Y91:Z91"/>
    <mergeCell ref="AA91:AB91"/>
    <mergeCell ref="AC91:AD91"/>
    <mergeCell ref="BM92:BN92"/>
    <mergeCell ref="BO92:BP92"/>
    <mergeCell ref="AY92:AZ92"/>
    <mergeCell ref="BA92:BB92"/>
    <mergeCell ref="BI92:BJ92"/>
    <mergeCell ref="A93:I93"/>
    <mergeCell ref="K93:L93"/>
    <mergeCell ref="M93:N93"/>
    <mergeCell ref="S93:T93"/>
    <mergeCell ref="U93:V93"/>
    <mergeCell ref="AE92:AF92"/>
    <mergeCell ref="AG92:AH92"/>
    <mergeCell ref="AQ92:AR92"/>
    <mergeCell ref="AW92:AX92"/>
    <mergeCell ref="AI92:AJ92"/>
    <mergeCell ref="AK92:AL92"/>
    <mergeCell ref="AM92:AN92"/>
    <mergeCell ref="AO92:AP92"/>
    <mergeCell ref="BC93:BD93"/>
    <mergeCell ref="BE93:BF93"/>
    <mergeCell ref="BG93:BH93"/>
    <mergeCell ref="BK93:BL93"/>
    <mergeCell ref="BM93:BN93"/>
    <mergeCell ref="BO93:BP93"/>
    <mergeCell ref="AY93:AZ93"/>
    <mergeCell ref="AE93:AF93"/>
    <mergeCell ref="AG93:AH93"/>
    <mergeCell ref="AQ93:AR93"/>
    <mergeCell ref="AW93:AX93"/>
    <mergeCell ref="AI93:AJ93"/>
    <mergeCell ref="AK93:AL93"/>
    <mergeCell ref="AM93:AN93"/>
    <mergeCell ref="AO93:AP93"/>
    <mergeCell ref="BC94:BD94"/>
    <mergeCell ref="BO95:BP95"/>
    <mergeCell ref="O93:P93"/>
    <mergeCell ref="Q93:R93"/>
    <mergeCell ref="W93:X93"/>
    <mergeCell ref="Y93:Z93"/>
    <mergeCell ref="AA93:AB93"/>
    <mergeCell ref="AC93:AD93"/>
    <mergeCell ref="AA94:AB94"/>
    <mergeCell ref="AC94:AD94"/>
    <mergeCell ref="AS93:AT93"/>
    <mergeCell ref="AU93:AV93"/>
    <mergeCell ref="AS94:AT94"/>
    <mergeCell ref="AU94:AV94"/>
    <mergeCell ref="Q94:R94"/>
    <mergeCell ref="BM94:BN94"/>
    <mergeCell ref="BO94:BP94"/>
    <mergeCell ref="AY94:AZ94"/>
    <mergeCell ref="BA94:BB94"/>
    <mergeCell ref="BI94:BJ94"/>
    <mergeCell ref="BA93:BB93"/>
    <mergeCell ref="BI93:BJ93"/>
    <mergeCell ref="BE94:BF94"/>
    <mergeCell ref="BG94:BH94"/>
    <mergeCell ref="O94:P94"/>
    <mergeCell ref="W94:X94"/>
    <mergeCell ref="Y94:Z94"/>
    <mergeCell ref="A94:I94"/>
    <mergeCell ref="K94:L94"/>
    <mergeCell ref="M94:N94"/>
    <mergeCell ref="BK96:BL96"/>
    <mergeCell ref="O95:P95"/>
    <mergeCell ref="W95:X95"/>
    <mergeCell ref="Y95:Z95"/>
    <mergeCell ref="AA95:AB95"/>
    <mergeCell ref="AC95:AD95"/>
    <mergeCell ref="AA96:AB96"/>
    <mergeCell ref="AC96:AD96"/>
    <mergeCell ref="BO96:BP96"/>
    <mergeCell ref="S94:T94"/>
    <mergeCell ref="U94:V94"/>
    <mergeCell ref="AE94:AF94"/>
    <mergeCell ref="AG94:AH94"/>
    <mergeCell ref="AQ94:AR94"/>
    <mergeCell ref="AW94:AX94"/>
    <mergeCell ref="AI94:AJ94"/>
    <mergeCell ref="AK94:AL94"/>
    <mergeCell ref="AM94:AN94"/>
    <mergeCell ref="AO94:AP94"/>
    <mergeCell ref="BC95:BD95"/>
    <mergeCell ref="BE95:BF95"/>
    <mergeCell ref="BG95:BH95"/>
    <mergeCell ref="BK95:BL95"/>
    <mergeCell ref="AS95:AT95"/>
    <mergeCell ref="AU95:AV95"/>
    <mergeCell ref="BK94:BL94"/>
    <mergeCell ref="AY95:AZ95"/>
    <mergeCell ref="BA95:BB95"/>
    <mergeCell ref="BI95:BJ95"/>
    <mergeCell ref="Q96:R96"/>
    <mergeCell ref="BM96:BN96"/>
    <mergeCell ref="AY96:AZ96"/>
    <mergeCell ref="BA96:BB96"/>
    <mergeCell ref="BI96:BJ96"/>
    <mergeCell ref="AE96:AF96"/>
    <mergeCell ref="AG96:AH96"/>
    <mergeCell ref="AQ96:AR96"/>
    <mergeCell ref="AW96:AX96"/>
    <mergeCell ref="AI96:AJ96"/>
    <mergeCell ref="AK96:AL96"/>
    <mergeCell ref="AM96:AN96"/>
    <mergeCell ref="AO96:AP96"/>
    <mergeCell ref="A95:I95"/>
    <mergeCell ref="K95:L95"/>
    <mergeCell ref="M95:N95"/>
    <mergeCell ref="S95:T95"/>
    <mergeCell ref="U95:V95"/>
    <mergeCell ref="A96:I96"/>
    <mergeCell ref="K96:L96"/>
    <mergeCell ref="BK99:BL99"/>
    <mergeCell ref="W97:X97"/>
    <mergeCell ref="Y97:Z97"/>
    <mergeCell ref="AA97:AB97"/>
    <mergeCell ref="AC97:AD97"/>
    <mergeCell ref="AE97:AF97"/>
    <mergeCell ref="AG97:AH97"/>
    <mergeCell ref="AI97:AJ97"/>
    <mergeCell ref="AK97:AL97"/>
    <mergeCell ref="W99:X99"/>
    <mergeCell ref="Y99:Z99"/>
    <mergeCell ref="AA99:AB99"/>
    <mergeCell ref="AC99:AD99"/>
    <mergeCell ref="BI98:BJ98"/>
    <mergeCell ref="BK98:BL98"/>
    <mergeCell ref="O96:P96"/>
    <mergeCell ref="BM95:BN95"/>
    <mergeCell ref="BM99:BN99"/>
    <mergeCell ref="S96:T96"/>
    <mergeCell ref="U96:V96"/>
    <mergeCell ref="AE95:AF95"/>
    <mergeCell ref="AG95:AH95"/>
    <mergeCell ref="AQ95:AR95"/>
    <mergeCell ref="AW95:AX95"/>
    <mergeCell ref="AI95:AJ95"/>
    <mergeCell ref="AK95:AL95"/>
    <mergeCell ref="AM95:AN95"/>
    <mergeCell ref="AO95:AP95"/>
    <mergeCell ref="BC96:BD96"/>
    <mergeCell ref="BE96:BF96"/>
    <mergeCell ref="BG96:BH96"/>
    <mergeCell ref="Q95:R95"/>
    <mergeCell ref="AE99:AF99"/>
    <mergeCell ref="AG99:AH99"/>
    <mergeCell ref="AQ99:AR99"/>
    <mergeCell ref="AW99:AX99"/>
    <mergeCell ref="AI99:AJ99"/>
    <mergeCell ref="AK99:AL99"/>
    <mergeCell ref="AM99:AN99"/>
    <mergeCell ref="AO99:AP99"/>
    <mergeCell ref="BC100:BD100"/>
    <mergeCell ref="BE100:BF100"/>
    <mergeCell ref="AS96:AT96"/>
    <mergeCell ref="AU96:AV96"/>
    <mergeCell ref="A97:I97"/>
    <mergeCell ref="K97:L97"/>
    <mergeCell ref="M97:N97"/>
    <mergeCell ref="O97:P97"/>
    <mergeCell ref="Q97:R97"/>
    <mergeCell ref="S97:T97"/>
    <mergeCell ref="U97:V97"/>
    <mergeCell ref="A99:I99"/>
    <mergeCell ref="K99:L99"/>
    <mergeCell ref="M99:N99"/>
    <mergeCell ref="S99:T99"/>
    <mergeCell ref="U99:V99"/>
    <mergeCell ref="Q99:R99"/>
    <mergeCell ref="Q100:R100"/>
    <mergeCell ref="M96:N96"/>
    <mergeCell ref="A98:I98"/>
    <mergeCell ref="K98:L98"/>
    <mergeCell ref="M98:N98"/>
    <mergeCell ref="O98:P98"/>
    <mergeCell ref="Q98:R98"/>
    <mergeCell ref="BM100:BN100"/>
    <mergeCell ref="BO100:BP100"/>
    <mergeCell ref="AY100:AZ100"/>
    <mergeCell ref="BA100:BB100"/>
    <mergeCell ref="BI100:BJ100"/>
    <mergeCell ref="K101:L101"/>
    <mergeCell ref="M101:N101"/>
    <mergeCell ref="S101:T101"/>
    <mergeCell ref="U101:V101"/>
    <mergeCell ref="AE100:AF100"/>
    <mergeCell ref="AG100:AH100"/>
    <mergeCell ref="AQ100:AR100"/>
    <mergeCell ref="AW100:AX100"/>
    <mergeCell ref="AI100:AJ100"/>
    <mergeCell ref="AK100:AL100"/>
    <mergeCell ref="AM100:AN100"/>
    <mergeCell ref="AO100:AP100"/>
    <mergeCell ref="BC101:BD101"/>
    <mergeCell ref="BE101:BF101"/>
    <mergeCell ref="BG101:BH101"/>
    <mergeCell ref="BK101:BL101"/>
    <mergeCell ref="BK100:BL100"/>
    <mergeCell ref="BM101:BN101"/>
    <mergeCell ref="BO101:BP101"/>
    <mergeCell ref="AU101:AV101"/>
    <mergeCell ref="Q101:R101"/>
    <mergeCell ref="M100:N100"/>
    <mergeCell ref="S100:T100"/>
    <mergeCell ref="U100:V100"/>
    <mergeCell ref="BO99:BP99"/>
    <mergeCell ref="AY99:AZ99"/>
    <mergeCell ref="BA99:BB99"/>
    <mergeCell ref="BI99:BJ99"/>
    <mergeCell ref="O99:P99"/>
    <mergeCell ref="BA101:BB101"/>
    <mergeCell ref="BI101:BJ101"/>
    <mergeCell ref="O100:P100"/>
    <mergeCell ref="W100:X100"/>
    <mergeCell ref="Y100:Z100"/>
    <mergeCell ref="A100:I100"/>
    <mergeCell ref="K100:L100"/>
    <mergeCell ref="M102:N102"/>
    <mergeCell ref="S102:T102"/>
    <mergeCell ref="U102:V102"/>
    <mergeCell ref="AE101:AF101"/>
    <mergeCell ref="AG101:AH101"/>
    <mergeCell ref="AQ101:AR101"/>
    <mergeCell ref="AW101:AX101"/>
    <mergeCell ref="AI101:AJ101"/>
    <mergeCell ref="AK101:AL101"/>
    <mergeCell ref="AM101:AN101"/>
    <mergeCell ref="AO101:AP101"/>
    <mergeCell ref="BC102:BD102"/>
    <mergeCell ref="BE102:BF102"/>
    <mergeCell ref="BG102:BH102"/>
    <mergeCell ref="AA100:AB100"/>
    <mergeCell ref="AC100:AD100"/>
    <mergeCell ref="AS100:AT100"/>
    <mergeCell ref="AU100:AV100"/>
    <mergeCell ref="O101:P101"/>
    <mergeCell ref="AS101:AT101"/>
    <mergeCell ref="BM102:BN102"/>
    <mergeCell ref="BO102:BP102"/>
    <mergeCell ref="A101:I101"/>
    <mergeCell ref="AM103:AN103"/>
    <mergeCell ref="AO103:AP103"/>
    <mergeCell ref="AY102:AZ102"/>
    <mergeCell ref="BA102:BB102"/>
    <mergeCell ref="BI102:BJ102"/>
    <mergeCell ref="A103:I103"/>
    <mergeCell ref="K103:L103"/>
    <mergeCell ref="M103:N103"/>
    <mergeCell ref="S103:T103"/>
    <mergeCell ref="U103:V103"/>
    <mergeCell ref="AE102:AF102"/>
    <mergeCell ref="AG102:AH102"/>
    <mergeCell ref="AQ102:AR102"/>
    <mergeCell ref="AW102:AX102"/>
    <mergeCell ref="AI102:AJ102"/>
    <mergeCell ref="AK102:AL102"/>
    <mergeCell ref="AM102:AN102"/>
    <mergeCell ref="AO102:AP102"/>
    <mergeCell ref="BC103:BD103"/>
    <mergeCell ref="BE103:BF103"/>
    <mergeCell ref="BG103:BH103"/>
    <mergeCell ref="AW103:AX103"/>
    <mergeCell ref="AI103:AJ103"/>
    <mergeCell ref="AK103:AL103"/>
    <mergeCell ref="AY101:AZ101"/>
    <mergeCell ref="BK103:BL103"/>
    <mergeCell ref="BM103:BN103"/>
    <mergeCell ref="BO103:BP103"/>
    <mergeCell ref="AS102:AT102"/>
    <mergeCell ref="A102:I102"/>
    <mergeCell ref="K102:L102"/>
    <mergeCell ref="AY104:AZ104"/>
    <mergeCell ref="BA104:BB104"/>
    <mergeCell ref="BI104:BJ104"/>
    <mergeCell ref="A106:I106"/>
    <mergeCell ref="AI104:AJ104"/>
    <mergeCell ref="AK104:AL104"/>
    <mergeCell ref="AM104:AN104"/>
    <mergeCell ref="AO104:AP104"/>
    <mergeCell ref="AE104:AF104"/>
    <mergeCell ref="AG104:AH104"/>
    <mergeCell ref="AQ104:AR104"/>
    <mergeCell ref="AW104:AX104"/>
    <mergeCell ref="AY103:AZ103"/>
    <mergeCell ref="BA103:BB103"/>
    <mergeCell ref="BI103:BJ103"/>
    <mergeCell ref="A104:I104"/>
    <mergeCell ref="K104:L104"/>
    <mergeCell ref="M104:N104"/>
    <mergeCell ref="S104:T104"/>
    <mergeCell ref="AS104:AT104"/>
    <mergeCell ref="AU104:AV104"/>
    <mergeCell ref="BK102:BL102"/>
    <mergeCell ref="U104:V104"/>
    <mergeCell ref="AE103:AF103"/>
    <mergeCell ref="AG103:AH103"/>
    <mergeCell ref="AQ103:AR103"/>
    <mergeCell ref="A108:I108"/>
    <mergeCell ref="K108:L108"/>
    <mergeCell ref="M108:N108"/>
    <mergeCell ref="S108:T108"/>
    <mergeCell ref="U108:V108"/>
    <mergeCell ref="AE108:AF108"/>
    <mergeCell ref="AG107:AH107"/>
    <mergeCell ref="AQ107:AR107"/>
    <mergeCell ref="AW107:AX107"/>
    <mergeCell ref="AY107:AZ107"/>
    <mergeCell ref="AI107:AJ107"/>
    <mergeCell ref="AK107:AL107"/>
    <mergeCell ref="AM107:AN107"/>
    <mergeCell ref="AO107:AP107"/>
    <mergeCell ref="A107:I107"/>
    <mergeCell ref="K107:L107"/>
    <mergeCell ref="M107:N107"/>
    <mergeCell ref="S107:T107"/>
    <mergeCell ref="U107:V107"/>
    <mergeCell ref="AE107:AF107"/>
    <mergeCell ref="W107:X107"/>
    <mergeCell ref="Y107:Z107"/>
    <mergeCell ref="AA107:AB107"/>
    <mergeCell ref="AC107:AD107"/>
    <mergeCell ref="AS107:AT107"/>
    <mergeCell ref="AU107:AV107"/>
    <mergeCell ref="AG108:AH108"/>
    <mergeCell ref="AQ108:AR108"/>
    <mergeCell ref="AW108:AX108"/>
    <mergeCell ref="AY108:AZ108"/>
    <mergeCell ref="AI108:AJ108"/>
    <mergeCell ref="AK108:AL108"/>
    <mergeCell ref="AM108:AN108"/>
    <mergeCell ref="AO108:AP108"/>
    <mergeCell ref="BA109:BB109"/>
    <mergeCell ref="BI109:BJ109"/>
    <mergeCell ref="W108:X108"/>
    <mergeCell ref="Y108:Z108"/>
    <mergeCell ref="AA108:AB108"/>
    <mergeCell ref="AC108:AD108"/>
    <mergeCell ref="AS108:AT108"/>
    <mergeCell ref="AU108:AV108"/>
    <mergeCell ref="BA107:BB107"/>
    <mergeCell ref="BI107:BJ107"/>
    <mergeCell ref="BA108:BB108"/>
    <mergeCell ref="BI108:BJ108"/>
    <mergeCell ref="BC109:BD109"/>
    <mergeCell ref="BE109:BF109"/>
    <mergeCell ref="BG109:BH109"/>
    <mergeCell ref="AG109:AH109"/>
    <mergeCell ref="AQ109:AR109"/>
    <mergeCell ref="AW109:AX109"/>
    <mergeCell ref="AY109:AZ109"/>
    <mergeCell ref="AI109:AJ109"/>
    <mergeCell ref="AK109:AL109"/>
    <mergeCell ref="AM109:AN109"/>
    <mergeCell ref="AO109:AP109"/>
    <mergeCell ref="AE111:AF111"/>
    <mergeCell ref="Q110:R110"/>
    <mergeCell ref="Q111:R111"/>
    <mergeCell ref="A109:I109"/>
    <mergeCell ref="K109:L109"/>
    <mergeCell ref="M109:N109"/>
    <mergeCell ref="S109:T109"/>
    <mergeCell ref="U109:V109"/>
    <mergeCell ref="AE109:AF109"/>
    <mergeCell ref="BC110:BD110"/>
    <mergeCell ref="BE110:BF110"/>
    <mergeCell ref="BG110:BH110"/>
    <mergeCell ref="AG110:AH110"/>
    <mergeCell ref="AQ110:AR110"/>
    <mergeCell ref="AW110:AX110"/>
    <mergeCell ref="AY110:AZ110"/>
    <mergeCell ref="AI110:AJ110"/>
    <mergeCell ref="AK110:AL110"/>
    <mergeCell ref="AM110:AN110"/>
    <mergeCell ref="AO110:AP110"/>
    <mergeCell ref="O109:P109"/>
    <mergeCell ref="Q109:R109"/>
    <mergeCell ref="BA111:BB111"/>
    <mergeCell ref="W110:X110"/>
    <mergeCell ref="Y110:Z110"/>
    <mergeCell ref="AA110:AB110"/>
    <mergeCell ref="AC110:AD110"/>
    <mergeCell ref="W109:X109"/>
    <mergeCell ref="Y109:Z109"/>
    <mergeCell ref="AA109:AB109"/>
    <mergeCell ref="AC109:AD109"/>
    <mergeCell ref="BI115:BJ115"/>
    <mergeCell ref="BI111:BJ111"/>
    <mergeCell ref="AS110:AT110"/>
    <mergeCell ref="AU110:AV110"/>
    <mergeCell ref="A110:I110"/>
    <mergeCell ref="K110:L110"/>
    <mergeCell ref="M110:N110"/>
    <mergeCell ref="S110:T110"/>
    <mergeCell ref="U110:V110"/>
    <mergeCell ref="AE110:AF110"/>
    <mergeCell ref="BC111:BD111"/>
    <mergeCell ref="BE111:BF111"/>
    <mergeCell ref="BG111:BH111"/>
    <mergeCell ref="AG111:AH111"/>
    <mergeCell ref="AQ111:AR111"/>
    <mergeCell ref="AW111:AX111"/>
    <mergeCell ref="AY111:AZ111"/>
    <mergeCell ref="AI111:AJ111"/>
    <mergeCell ref="AK111:AL111"/>
    <mergeCell ref="AM111:AN111"/>
    <mergeCell ref="AO111:AP111"/>
    <mergeCell ref="BA110:BB110"/>
    <mergeCell ref="BI110:BJ110"/>
    <mergeCell ref="A111:I111"/>
    <mergeCell ref="K111:L111"/>
    <mergeCell ref="M111:N111"/>
    <mergeCell ref="AY114:AZ114"/>
    <mergeCell ref="BA114:BB114"/>
    <mergeCell ref="BI114:BJ114"/>
    <mergeCell ref="Q114:R114"/>
    <mergeCell ref="S111:T111"/>
    <mergeCell ref="U111:V111"/>
    <mergeCell ref="Q115:R115"/>
    <mergeCell ref="BC114:BD114"/>
    <mergeCell ref="BE114:BF114"/>
    <mergeCell ref="BG114:BH114"/>
    <mergeCell ref="AE114:AF114"/>
    <mergeCell ref="AG114:AH114"/>
    <mergeCell ref="AQ114:AR114"/>
    <mergeCell ref="AW114:AX114"/>
    <mergeCell ref="AI114:AJ114"/>
    <mergeCell ref="AK114:AL114"/>
    <mergeCell ref="AM114:AN114"/>
    <mergeCell ref="AO114:AP114"/>
    <mergeCell ref="A113:I113"/>
    <mergeCell ref="A114:I114"/>
    <mergeCell ref="K114:L114"/>
    <mergeCell ref="M114:N114"/>
    <mergeCell ref="S114:T114"/>
    <mergeCell ref="U114:V114"/>
    <mergeCell ref="BC115:BD115"/>
    <mergeCell ref="BE115:BF115"/>
    <mergeCell ref="BG115:BH115"/>
    <mergeCell ref="AE115:AF115"/>
    <mergeCell ref="AG115:AH115"/>
    <mergeCell ref="AQ115:AR115"/>
    <mergeCell ref="AW115:AX115"/>
    <mergeCell ref="AI115:AJ115"/>
    <mergeCell ref="AK115:AL115"/>
    <mergeCell ref="AM115:AN115"/>
    <mergeCell ref="AO115:AP115"/>
    <mergeCell ref="AY115:AZ115"/>
    <mergeCell ref="BA115:BB115"/>
    <mergeCell ref="AY116:AZ116"/>
    <mergeCell ref="BA116:BB116"/>
    <mergeCell ref="BI116:BJ116"/>
    <mergeCell ref="A115:I115"/>
    <mergeCell ref="K115:L115"/>
    <mergeCell ref="M115:N115"/>
    <mergeCell ref="S115:T115"/>
    <mergeCell ref="U115:V115"/>
    <mergeCell ref="BC116:BD116"/>
    <mergeCell ref="BE116:BF116"/>
    <mergeCell ref="BG116:BH116"/>
    <mergeCell ref="A117:I117"/>
    <mergeCell ref="K117:L117"/>
    <mergeCell ref="M117:N117"/>
    <mergeCell ref="S117:T117"/>
    <mergeCell ref="U117:V117"/>
    <mergeCell ref="AE116:AF116"/>
    <mergeCell ref="AG116:AH116"/>
    <mergeCell ref="AQ116:AR116"/>
    <mergeCell ref="AW116:AX116"/>
    <mergeCell ref="AI116:AJ116"/>
    <mergeCell ref="AK116:AL116"/>
    <mergeCell ref="AM116:AN116"/>
    <mergeCell ref="AO116:AP116"/>
    <mergeCell ref="AY117:AZ117"/>
    <mergeCell ref="BA117:BB117"/>
    <mergeCell ref="BI117:BJ117"/>
    <mergeCell ref="A116:I116"/>
    <mergeCell ref="K116:L116"/>
    <mergeCell ref="M116:N116"/>
    <mergeCell ref="S116:T116"/>
    <mergeCell ref="U116:V116"/>
    <mergeCell ref="A119:I119"/>
    <mergeCell ref="W117:X117"/>
    <mergeCell ref="Y117:Z117"/>
    <mergeCell ref="AA117:AB117"/>
    <mergeCell ref="AC117:AD117"/>
    <mergeCell ref="AE117:AF117"/>
    <mergeCell ref="AG117:AH117"/>
    <mergeCell ref="AQ117:AR117"/>
    <mergeCell ref="AW117:AX117"/>
    <mergeCell ref="AI117:AJ117"/>
    <mergeCell ref="AK117:AL117"/>
    <mergeCell ref="AM117:AN117"/>
    <mergeCell ref="AO117:AP117"/>
    <mergeCell ref="BA120:BB120"/>
    <mergeCell ref="BI120:BJ120"/>
    <mergeCell ref="A121:I121"/>
    <mergeCell ref="K121:L121"/>
    <mergeCell ref="M121:N121"/>
    <mergeCell ref="S121:T121"/>
    <mergeCell ref="U121:V121"/>
    <mergeCell ref="AE121:AF121"/>
    <mergeCell ref="AG120:AH120"/>
    <mergeCell ref="AQ120:AR120"/>
    <mergeCell ref="AW120:AX120"/>
    <mergeCell ref="AY120:AZ120"/>
    <mergeCell ref="AI120:AJ120"/>
    <mergeCell ref="AK120:AL120"/>
    <mergeCell ref="AM120:AN120"/>
    <mergeCell ref="AO120:AP120"/>
    <mergeCell ref="A120:I120"/>
    <mergeCell ref="K120:L120"/>
    <mergeCell ref="Q121:R121"/>
    <mergeCell ref="M120:N120"/>
    <mergeCell ref="S120:T120"/>
    <mergeCell ref="U120:V120"/>
    <mergeCell ref="AE120:AF120"/>
    <mergeCell ref="O120:P120"/>
    <mergeCell ref="Q120:R120"/>
    <mergeCell ref="BK120:BL120"/>
    <mergeCell ref="BM120:BN120"/>
    <mergeCell ref="BO120:BP120"/>
    <mergeCell ref="BK121:BL121"/>
    <mergeCell ref="BM121:BN121"/>
    <mergeCell ref="BA121:BB121"/>
    <mergeCell ref="BI121:BJ121"/>
    <mergeCell ref="M122:N122"/>
    <mergeCell ref="S122:T122"/>
    <mergeCell ref="U122:V122"/>
    <mergeCell ref="AE122:AF122"/>
    <mergeCell ref="AG121:AH121"/>
    <mergeCell ref="AQ121:AR121"/>
    <mergeCell ref="AW121:AX121"/>
    <mergeCell ref="AY121:AZ121"/>
    <mergeCell ref="AI121:AJ121"/>
    <mergeCell ref="AK121:AL121"/>
    <mergeCell ref="AM121:AN121"/>
    <mergeCell ref="AO121:AP121"/>
    <mergeCell ref="BO121:BP121"/>
    <mergeCell ref="BK122:BL122"/>
    <mergeCell ref="BM122:BN122"/>
    <mergeCell ref="BA122:BB122"/>
    <mergeCell ref="BC121:BD121"/>
    <mergeCell ref="BC122:BD122"/>
    <mergeCell ref="BI122:BJ122"/>
    <mergeCell ref="A123:I123"/>
    <mergeCell ref="K123:L123"/>
    <mergeCell ref="M123:N123"/>
    <mergeCell ref="S123:T123"/>
    <mergeCell ref="U123:V123"/>
    <mergeCell ref="AE123:AF123"/>
    <mergeCell ref="AG122:AH122"/>
    <mergeCell ref="AQ122:AR122"/>
    <mergeCell ref="AW122:AX122"/>
    <mergeCell ref="AY122:AZ122"/>
    <mergeCell ref="AI122:AJ122"/>
    <mergeCell ref="AK122:AL122"/>
    <mergeCell ref="AM122:AN122"/>
    <mergeCell ref="AO122:AP122"/>
    <mergeCell ref="BK123:BL123"/>
    <mergeCell ref="A122:I122"/>
    <mergeCell ref="K122:L122"/>
    <mergeCell ref="Q122:R122"/>
    <mergeCell ref="Q123:R123"/>
    <mergeCell ref="AC123:AD123"/>
    <mergeCell ref="BA123:BB123"/>
    <mergeCell ref="BI123:BJ123"/>
    <mergeCell ref="BC123:BD123"/>
    <mergeCell ref="AS123:AT123"/>
    <mergeCell ref="AU123:AV123"/>
    <mergeCell ref="AS122:AT122"/>
    <mergeCell ref="AU122:AV122"/>
    <mergeCell ref="BO127:BP127"/>
    <mergeCell ref="AY127:AZ127"/>
    <mergeCell ref="BA127:BB127"/>
    <mergeCell ref="BI127:BJ127"/>
    <mergeCell ref="W124:X124"/>
    <mergeCell ref="Y124:Z124"/>
    <mergeCell ref="AA124:AB124"/>
    <mergeCell ref="AC124:AD124"/>
    <mergeCell ref="BS127:BT127"/>
    <mergeCell ref="A124:I124"/>
    <mergeCell ref="K124:L124"/>
    <mergeCell ref="M124:N124"/>
    <mergeCell ref="S124:T124"/>
    <mergeCell ref="U124:V124"/>
    <mergeCell ref="AE124:AF124"/>
    <mergeCell ref="AG123:AH123"/>
    <mergeCell ref="AQ123:AR123"/>
    <mergeCell ref="AW123:AX123"/>
    <mergeCell ref="AY123:AZ123"/>
    <mergeCell ref="AI123:AJ123"/>
    <mergeCell ref="AK123:AL123"/>
    <mergeCell ref="AM123:AN123"/>
    <mergeCell ref="AO123:AP123"/>
    <mergeCell ref="BK124:BL124"/>
    <mergeCell ref="BM124:BN124"/>
    <mergeCell ref="BO124:BP124"/>
    <mergeCell ref="BA124:BB124"/>
    <mergeCell ref="BI124:BJ124"/>
    <mergeCell ref="W123:X123"/>
    <mergeCell ref="Y123:Z123"/>
    <mergeCell ref="AA123:AB123"/>
    <mergeCell ref="BO123:BP123"/>
    <mergeCell ref="AC127:AD127"/>
    <mergeCell ref="A126:I126"/>
    <mergeCell ref="A127:I127"/>
    <mergeCell ref="K127:L127"/>
    <mergeCell ref="M127:N127"/>
    <mergeCell ref="S127:T127"/>
    <mergeCell ref="U127:V127"/>
    <mergeCell ref="AG124:AH124"/>
    <mergeCell ref="AQ124:AR124"/>
    <mergeCell ref="AW124:AX124"/>
    <mergeCell ref="AY124:AZ124"/>
    <mergeCell ref="AI124:AJ124"/>
    <mergeCell ref="AK124:AL124"/>
    <mergeCell ref="AM124:AN124"/>
    <mergeCell ref="AO124:AP124"/>
    <mergeCell ref="BK127:BL127"/>
    <mergeCell ref="BM127:BN127"/>
    <mergeCell ref="Q124:R124"/>
    <mergeCell ref="Q127:R127"/>
    <mergeCell ref="BC124:BD124"/>
    <mergeCell ref="BC127:BD127"/>
    <mergeCell ref="BE127:BF127"/>
    <mergeCell ref="BG127:BH127"/>
    <mergeCell ref="AS127:AT127"/>
    <mergeCell ref="AU127:AV127"/>
    <mergeCell ref="AS124:AT124"/>
    <mergeCell ref="AU124:AV124"/>
    <mergeCell ref="BM129:BN129"/>
    <mergeCell ref="BO129:BP129"/>
    <mergeCell ref="AY129:AZ129"/>
    <mergeCell ref="BA129:BB129"/>
    <mergeCell ref="BI129:BJ129"/>
    <mergeCell ref="W128:X128"/>
    <mergeCell ref="Y128:Z128"/>
    <mergeCell ref="AA128:AB128"/>
    <mergeCell ref="AC128:AD128"/>
    <mergeCell ref="BS128:BT128"/>
    <mergeCell ref="A128:I128"/>
    <mergeCell ref="K128:L128"/>
    <mergeCell ref="M128:N128"/>
    <mergeCell ref="S128:T128"/>
    <mergeCell ref="U128:V128"/>
    <mergeCell ref="AE127:AF127"/>
    <mergeCell ref="AG127:AH127"/>
    <mergeCell ref="AQ127:AR127"/>
    <mergeCell ref="AW127:AX127"/>
    <mergeCell ref="AI127:AJ127"/>
    <mergeCell ref="AK127:AL127"/>
    <mergeCell ref="AM127:AN127"/>
    <mergeCell ref="AO127:AP127"/>
    <mergeCell ref="BK128:BL128"/>
    <mergeCell ref="BM128:BN128"/>
    <mergeCell ref="BO128:BP128"/>
    <mergeCell ref="AY128:AZ128"/>
    <mergeCell ref="BA128:BB128"/>
    <mergeCell ref="BI128:BJ128"/>
    <mergeCell ref="W127:X127"/>
    <mergeCell ref="Y127:Z127"/>
    <mergeCell ref="AA127:AB127"/>
    <mergeCell ref="A129:I129"/>
    <mergeCell ref="K129:L129"/>
    <mergeCell ref="M129:N129"/>
    <mergeCell ref="S129:T129"/>
    <mergeCell ref="U129:V129"/>
    <mergeCell ref="AE128:AF128"/>
    <mergeCell ref="AG128:AH128"/>
    <mergeCell ref="AQ128:AR128"/>
    <mergeCell ref="AW128:AX128"/>
    <mergeCell ref="AI128:AJ128"/>
    <mergeCell ref="AK128:AL128"/>
    <mergeCell ref="AM128:AN128"/>
    <mergeCell ref="AO128:AP128"/>
    <mergeCell ref="BC129:BD129"/>
    <mergeCell ref="BE129:BF129"/>
    <mergeCell ref="BG129:BH129"/>
    <mergeCell ref="BK129:BL129"/>
    <mergeCell ref="Q128:R128"/>
    <mergeCell ref="BC128:BD128"/>
    <mergeCell ref="BE128:BF128"/>
    <mergeCell ref="BG128:BH128"/>
    <mergeCell ref="AS128:AT128"/>
    <mergeCell ref="AU128:AV128"/>
    <mergeCell ref="K130:L130"/>
    <mergeCell ref="M130:N130"/>
    <mergeCell ref="S130:T130"/>
    <mergeCell ref="U130:V130"/>
    <mergeCell ref="AE129:AF129"/>
    <mergeCell ref="AG129:AH129"/>
    <mergeCell ref="AQ129:AR129"/>
    <mergeCell ref="AW129:AX129"/>
    <mergeCell ref="AI129:AJ129"/>
    <mergeCell ref="AK129:AL129"/>
    <mergeCell ref="AM129:AN129"/>
    <mergeCell ref="AO129:AP129"/>
    <mergeCell ref="BC130:BD130"/>
    <mergeCell ref="BE130:BF130"/>
    <mergeCell ref="BG130:BH130"/>
    <mergeCell ref="BK130:BL130"/>
    <mergeCell ref="O129:P129"/>
    <mergeCell ref="Q129:R129"/>
    <mergeCell ref="BM130:BN130"/>
    <mergeCell ref="BO130:BP130"/>
    <mergeCell ref="AM131:AN131"/>
    <mergeCell ref="AO131:AP131"/>
    <mergeCell ref="AY130:AZ130"/>
    <mergeCell ref="BA130:BB130"/>
    <mergeCell ref="BI130:BJ130"/>
    <mergeCell ref="A131:I131"/>
    <mergeCell ref="K131:L131"/>
    <mergeCell ref="M131:N131"/>
    <mergeCell ref="S131:T131"/>
    <mergeCell ref="U131:V131"/>
    <mergeCell ref="AE130:AF130"/>
    <mergeCell ref="AG130:AH130"/>
    <mergeCell ref="AQ130:AR130"/>
    <mergeCell ref="AW130:AX130"/>
    <mergeCell ref="AI130:AJ130"/>
    <mergeCell ref="AK130:AL130"/>
    <mergeCell ref="AM130:AN130"/>
    <mergeCell ref="AO130:AP130"/>
    <mergeCell ref="BC131:BD131"/>
    <mergeCell ref="BE131:BF131"/>
    <mergeCell ref="BG131:BH131"/>
    <mergeCell ref="BK131:BL131"/>
    <mergeCell ref="BM131:BN131"/>
    <mergeCell ref="BO131:BP131"/>
    <mergeCell ref="O130:P130"/>
    <mergeCell ref="Q130:R130"/>
    <mergeCell ref="W131:X131"/>
    <mergeCell ref="Y131:Z131"/>
    <mergeCell ref="AA131:AB131"/>
    <mergeCell ref="A130:I130"/>
    <mergeCell ref="AY132:AZ132"/>
    <mergeCell ref="BA132:BB132"/>
    <mergeCell ref="BI132:BJ132"/>
    <mergeCell ref="A134:I134"/>
    <mergeCell ref="AI132:AJ132"/>
    <mergeCell ref="AK132:AL132"/>
    <mergeCell ref="AM132:AN132"/>
    <mergeCell ref="AO132:AP132"/>
    <mergeCell ref="AE132:AF132"/>
    <mergeCell ref="AG132:AH132"/>
    <mergeCell ref="AQ132:AR132"/>
    <mergeCell ref="AW132:AX132"/>
    <mergeCell ref="AY131:AZ131"/>
    <mergeCell ref="BA131:BB131"/>
    <mergeCell ref="BI131:BJ131"/>
    <mergeCell ref="A132:I132"/>
    <mergeCell ref="K132:L132"/>
    <mergeCell ref="M132:N132"/>
    <mergeCell ref="S132:T132"/>
    <mergeCell ref="U132:V132"/>
    <mergeCell ref="AE131:AF131"/>
    <mergeCell ref="AG131:AH131"/>
    <mergeCell ref="AQ131:AR131"/>
    <mergeCell ref="AW131:AX131"/>
    <mergeCell ref="AI131:AJ131"/>
    <mergeCell ref="AK131:AL131"/>
    <mergeCell ref="O131:P131"/>
    <mergeCell ref="O132:P132"/>
    <mergeCell ref="Q131:R131"/>
    <mergeCell ref="Q132:R132"/>
    <mergeCell ref="AC131:AD131"/>
    <mergeCell ref="W132:X132"/>
    <mergeCell ref="A136:I136"/>
    <mergeCell ref="K136:L136"/>
    <mergeCell ref="M136:N136"/>
    <mergeCell ref="S136:T136"/>
    <mergeCell ref="U136:V136"/>
    <mergeCell ref="AE136:AF136"/>
    <mergeCell ref="AG135:AH135"/>
    <mergeCell ref="AQ135:AR135"/>
    <mergeCell ref="AW135:AX135"/>
    <mergeCell ref="AY135:AZ135"/>
    <mergeCell ref="AI135:AJ135"/>
    <mergeCell ref="AK135:AL135"/>
    <mergeCell ref="AM135:AN135"/>
    <mergeCell ref="AO135:AP135"/>
    <mergeCell ref="A135:I135"/>
    <mergeCell ref="K135:L135"/>
    <mergeCell ref="M135:N135"/>
    <mergeCell ref="S135:T135"/>
    <mergeCell ref="U135:V135"/>
    <mergeCell ref="AE135:AF135"/>
    <mergeCell ref="W135:X135"/>
    <mergeCell ref="Y135:Z135"/>
    <mergeCell ref="AA135:AB135"/>
    <mergeCell ref="AC135:AD135"/>
    <mergeCell ref="O135:P135"/>
    <mergeCell ref="Q135:R135"/>
    <mergeCell ref="AG136:AH136"/>
    <mergeCell ref="AQ136:AR136"/>
    <mergeCell ref="AW136:AX136"/>
    <mergeCell ref="AY136:AZ136"/>
    <mergeCell ref="AI136:AJ136"/>
    <mergeCell ref="AK136:AL136"/>
    <mergeCell ref="AM136:AN136"/>
    <mergeCell ref="AO136:AP136"/>
    <mergeCell ref="BA137:BB137"/>
    <mergeCell ref="BI137:BJ137"/>
    <mergeCell ref="O136:P136"/>
    <mergeCell ref="Q136:R136"/>
    <mergeCell ref="W136:X136"/>
    <mergeCell ref="Y136:Z136"/>
    <mergeCell ref="AA136:AB136"/>
    <mergeCell ref="AC136:AD136"/>
    <mergeCell ref="BA135:BB135"/>
    <mergeCell ref="BI135:BJ135"/>
    <mergeCell ref="BA136:BB136"/>
    <mergeCell ref="BI136:BJ136"/>
    <mergeCell ref="AG137:AH137"/>
    <mergeCell ref="AQ137:AR137"/>
    <mergeCell ref="AW137:AX137"/>
    <mergeCell ref="AY137:AZ137"/>
    <mergeCell ref="AI137:AJ137"/>
    <mergeCell ref="AK137:AL137"/>
    <mergeCell ref="AM137:AN137"/>
    <mergeCell ref="AO137:AP137"/>
    <mergeCell ref="BA138:BB138"/>
    <mergeCell ref="BI138:BJ138"/>
    <mergeCell ref="O137:P137"/>
    <mergeCell ref="Q137:R137"/>
    <mergeCell ref="A137:I137"/>
    <mergeCell ref="K137:L137"/>
    <mergeCell ref="M137:N137"/>
    <mergeCell ref="S137:T137"/>
    <mergeCell ref="U137:V137"/>
    <mergeCell ref="AE137:AF137"/>
    <mergeCell ref="AG138:AH138"/>
    <mergeCell ref="AQ138:AR138"/>
    <mergeCell ref="AW138:AX138"/>
    <mergeCell ref="AY138:AZ138"/>
    <mergeCell ref="AI138:AJ138"/>
    <mergeCell ref="AK138:AL138"/>
    <mergeCell ref="AM138:AN138"/>
    <mergeCell ref="AO138:AP138"/>
    <mergeCell ref="O138:P138"/>
    <mergeCell ref="Q138:R138"/>
    <mergeCell ref="A138:I138"/>
    <mergeCell ref="K138:L138"/>
    <mergeCell ref="M138:N138"/>
    <mergeCell ref="S138:T138"/>
    <mergeCell ref="U138:V138"/>
    <mergeCell ref="AE138:AF138"/>
    <mergeCell ref="A140:I140"/>
    <mergeCell ref="K140:L140"/>
    <mergeCell ref="M140:N140"/>
    <mergeCell ref="S140:T140"/>
    <mergeCell ref="U140:V140"/>
    <mergeCell ref="AE140:AF140"/>
    <mergeCell ref="AG139:AH139"/>
    <mergeCell ref="AQ139:AR139"/>
    <mergeCell ref="AW139:AX139"/>
    <mergeCell ref="AI139:AJ139"/>
    <mergeCell ref="AK139:AL139"/>
    <mergeCell ref="AM139:AN139"/>
    <mergeCell ref="AO139:AP139"/>
    <mergeCell ref="BK140:BL140"/>
    <mergeCell ref="BM140:BN140"/>
    <mergeCell ref="BO140:BP140"/>
    <mergeCell ref="BA140:BB140"/>
    <mergeCell ref="BI140:BJ140"/>
    <mergeCell ref="O139:P139"/>
    <mergeCell ref="Q139:R139"/>
    <mergeCell ref="A139:I139"/>
    <mergeCell ref="K139:L139"/>
    <mergeCell ref="M139:N139"/>
    <mergeCell ref="S139:T139"/>
    <mergeCell ref="U139:V139"/>
    <mergeCell ref="AE139:AF139"/>
    <mergeCell ref="AG140:AH140"/>
    <mergeCell ref="AQ140:AR140"/>
    <mergeCell ref="AW140:AX140"/>
    <mergeCell ref="AY140:AZ140"/>
    <mergeCell ref="AI140:AJ140"/>
    <mergeCell ref="AK140:AL140"/>
    <mergeCell ref="AM140:AN140"/>
    <mergeCell ref="AO140:AP140"/>
    <mergeCell ref="BA139:BB139"/>
    <mergeCell ref="BI139:BJ139"/>
    <mergeCell ref="AY139:AZ139"/>
    <mergeCell ref="BK141:BL141"/>
    <mergeCell ref="BM141:BN141"/>
    <mergeCell ref="BO141:BP141"/>
    <mergeCell ref="BA141:BB141"/>
    <mergeCell ref="BI141:BJ141"/>
    <mergeCell ref="O140:P140"/>
    <mergeCell ref="Q140:R140"/>
    <mergeCell ref="W140:X140"/>
    <mergeCell ref="Y140:Z140"/>
    <mergeCell ref="AA140:AB140"/>
    <mergeCell ref="AC140:AD140"/>
    <mergeCell ref="A142:I142"/>
    <mergeCell ref="K142:L142"/>
    <mergeCell ref="M142:N142"/>
    <mergeCell ref="S142:T142"/>
    <mergeCell ref="U142:V142"/>
    <mergeCell ref="AE142:AF142"/>
    <mergeCell ref="AG141:AH141"/>
    <mergeCell ref="AQ141:AR141"/>
    <mergeCell ref="AW141:AX141"/>
    <mergeCell ref="AY141:AZ141"/>
    <mergeCell ref="AI141:AJ141"/>
    <mergeCell ref="AK141:AL141"/>
    <mergeCell ref="AM141:AN141"/>
    <mergeCell ref="AO141:AP141"/>
    <mergeCell ref="BK142:BL142"/>
    <mergeCell ref="BM142:BN142"/>
    <mergeCell ref="Q141:R141"/>
    <mergeCell ref="W141:X141"/>
    <mergeCell ref="Y141:Z141"/>
    <mergeCell ref="AA141:AB141"/>
    <mergeCell ref="AC141:AD141"/>
    <mergeCell ref="A141:I141"/>
    <mergeCell ref="K141:L141"/>
    <mergeCell ref="M141:N141"/>
    <mergeCell ref="S141:T141"/>
    <mergeCell ref="U141:V141"/>
    <mergeCell ref="AE141:AF141"/>
    <mergeCell ref="AE143:AF143"/>
    <mergeCell ref="AG142:AH142"/>
    <mergeCell ref="AQ142:AR142"/>
    <mergeCell ref="AW142:AX142"/>
    <mergeCell ref="AY142:AZ142"/>
    <mergeCell ref="AI142:AJ142"/>
    <mergeCell ref="AK142:AL142"/>
    <mergeCell ref="AM142:AN142"/>
    <mergeCell ref="AO142:AP142"/>
    <mergeCell ref="W143:X143"/>
    <mergeCell ref="Y143:Z143"/>
    <mergeCell ref="AA143:AB143"/>
    <mergeCell ref="AC143:AD143"/>
    <mergeCell ref="AS143:AT143"/>
    <mergeCell ref="AU143:AV143"/>
    <mergeCell ref="A143:I143"/>
    <mergeCell ref="K143:L143"/>
    <mergeCell ref="M143:N143"/>
    <mergeCell ref="O143:P143"/>
    <mergeCell ref="Q143:R143"/>
    <mergeCell ref="BM143:BN143"/>
    <mergeCell ref="BO143:BP143"/>
    <mergeCell ref="BA143:BB143"/>
    <mergeCell ref="BI143:BJ143"/>
    <mergeCell ref="O142:P142"/>
    <mergeCell ref="Q142:R142"/>
    <mergeCell ref="W142:X142"/>
    <mergeCell ref="Y142:Z142"/>
    <mergeCell ref="AA142:AB142"/>
    <mergeCell ref="AC142:AD142"/>
    <mergeCell ref="A144:I144"/>
    <mergeCell ref="K144:L144"/>
    <mergeCell ref="M144:N144"/>
    <mergeCell ref="S144:T144"/>
    <mergeCell ref="U144:V144"/>
    <mergeCell ref="AE144:AF144"/>
    <mergeCell ref="AG143:AH143"/>
    <mergeCell ref="AQ143:AR143"/>
    <mergeCell ref="AW143:AX143"/>
    <mergeCell ref="AY143:AZ143"/>
    <mergeCell ref="AI143:AJ143"/>
    <mergeCell ref="AK143:AL143"/>
    <mergeCell ref="AM143:AN143"/>
    <mergeCell ref="AO143:AP143"/>
    <mergeCell ref="BK144:BL144"/>
    <mergeCell ref="BM144:BN144"/>
    <mergeCell ref="BO144:BP144"/>
    <mergeCell ref="BA144:BB144"/>
    <mergeCell ref="BI144:BJ144"/>
    <mergeCell ref="BA142:BB142"/>
    <mergeCell ref="BI142:BJ142"/>
    <mergeCell ref="BM145:BN145"/>
    <mergeCell ref="BO145:BP145"/>
    <mergeCell ref="BA145:BB145"/>
    <mergeCell ref="BI145:BJ145"/>
    <mergeCell ref="O144:P144"/>
    <mergeCell ref="Q144:R144"/>
    <mergeCell ref="W144:X144"/>
    <mergeCell ref="Y144:Z144"/>
    <mergeCell ref="AA144:AB144"/>
    <mergeCell ref="AC144:AD144"/>
    <mergeCell ref="AS144:AT144"/>
    <mergeCell ref="AU144:AV144"/>
    <mergeCell ref="BC144:BD144"/>
    <mergeCell ref="BC145:BD145"/>
    <mergeCell ref="BE144:BF144"/>
    <mergeCell ref="BE145:BF145"/>
    <mergeCell ref="BG144:BH144"/>
    <mergeCell ref="BG145:BH145"/>
    <mergeCell ref="O145:P145"/>
    <mergeCell ref="Q145:R145"/>
    <mergeCell ref="AM145:AN145"/>
    <mergeCell ref="AO145:AP145"/>
    <mergeCell ref="W145:X145"/>
    <mergeCell ref="Y145:Z145"/>
    <mergeCell ref="AA145:AB145"/>
    <mergeCell ref="AC145:AD145"/>
    <mergeCell ref="BK146:BL146"/>
    <mergeCell ref="AE145:AF145"/>
    <mergeCell ref="AG144:AH144"/>
    <mergeCell ref="AQ144:AR144"/>
    <mergeCell ref="AW144:AX144"/>
    <mergeCell ref="AY144:AZ144"/>
    <mergeCell ref="AI144:AJ144"/>
    <mergeCell ref="AK144:AL144"/>
    <mergeCell ref="AM144:AN144"/>
    <mergeCell ref="AO144:AP144"/>
    <mergeCell ref="BK145:BL145"/>
    <mergeCell ref="BI146:BJ146"/>
    <mergeCell ref="BK143:BL143"/>
    <mergeCell ref="AW145:AX145"/>
    <mergeCell ref="AY145:AZ145"/>
    <mergeCell ref="AI145:AJ145"/>
    <mergeCell ref="AK145:AL145"/>
    <mergeCell ref="AS145:AT145"/>
    <mergeCell ref="AU145:AV145"/>
    <mergeCell ref="A145:I145"/>
    <mergeCell ref="K145:L145"/>
    <mergeCell ref="M145:N145"/>
    <mergeCell ref="S145:T145"/>
    <mergeCell ref="U145:V145"/>
    <mergeCell ref="S143:T143"/>
    <mergeCell ref="U143:V143"/>
    <mergeCell ref="A146:I146"/>
    <mergeCell ref="K146:L146"/>
    <mergeCell ref="M146:N146"/>
    <mergeCell ref="S146:T146"/>
    <mergeCell ref="U146:V146"/>
    <mergeCell ref="AE146:AF146"/>
    <mergeCell ref="AG145:AH145"/>
    <mergeCell ref="AQ145:AR145"/>
    <mergeCell ref="BM147:BN147"/>
    <mergeCell ref="BO147:BP147"/>
    <mergeCell ref="BA147:BB147"/>
    <mergeCell ref="BI147:BJ147"/>
    <mergeCell ref="O146:P146"/>
    <mergeCell ref="Q146:R146"/>
    <mergeCell ref="W146:X146"/>
    <mergeCell ref="Y146:Z146"/>
    <mergeCell ref="AA146:AB146"/>
    <mergeCell ref="AC146:AD146"/>
    <mergeCell ref="AS146:AT146"/>
    <mergeCell ref="AU146:AV146"/>
    <mergeCell ref="BC146:BD146"/>
    <mergeCell ref="BC147:BD147"/>
    <mergeCell ref="BE146:BF146"/>
    <mergeCell ref="BE147:BF147"/>
    <mergeCell ref="BG146:BH146"/>
    <mergeCell ref="BM146:BN146"/>
    <mergeCell ref="BO146:BP146"/>
    <mergeCell ref="BA146:BB146"/>
    <mergeCell ref="U147:V147"/>
    <mergeCell ref="AE147:AF147"/>
    <mergeCell ref="AG146:AH146"/>
    <mergeCell ref="AQ146:AR146"/>
    <mergeCell ref="AW146:AX146"/>
    <mergeCell ref="AY146:AZ146"/>
    <mergeCell ref="AI146:AJ146"/>
    <mergeCell ref="AK146:AL146"/>
    <mergeCell ref="AM146:AN146"/>
    <mergeCell ref="AO146:AP146"/>
    <mergeCell ref="BK147:BL147"/>
    <mergeCell ref="A149:I149"/>
    <mergeCell ref="A150:I150"/>
    <mergeCell ref="K150:L150"/>
    <mergeCell ref="M150:N150"/>
    <mergeCell ref="S150:T150"/>
    <mergeCell ref="U150:V150"/>
    <mergeCell ref="AG147:AH147"/>
    <mergeCell ref="AQ147:AR147"/>
    <mergeCell ref="AW147:AX147"/>
    <mergeCell ref="AY147:AZ147"/>
    <mergeCell ref="AI147:AJ147"/>
    <mergeCell ref="AK147:AL147"/>
    <mergeCell ref="AM147:AN147"/>
    <mergeCell ref="AO147:AP147"/>
    <mergeCell ref="BK150:BL150"/>
    <mergeCell ref="BM150:BN150"/>
    <mergeCell ref="BO150:BP150"/>
    <mergeCell ref="AY150:AZ150"/>
    <mergeCell ref="Q147:R147"/>
    <mergeCell ref="W147:X147"/>
    <mergeCell ref="Y147:Z147"/>
    <mergeCell ref="AA147:AB147"/>
    <mergeCell ref="AC147:AD147"/>
    <mergeCell ref="AS147:AT147"/>
    <mergeCell ref="AU147:AV147"/>
    <mergeCell ref="A147:I147"/>
    <mergeCell ref="K147:L147"/>
    <mergeCell ref="M147:N147"/>
    <mergeCell ref="S147:T147"/>
    <mergeCell ref="A151:I151"/>
    <mergeCell ref="K151:L151"/>
    <mergeCell ref="M151:N151"/>
    <mergeCell ref="S151:T151"/>
    <mergeCell ref="U151:V151"/>
    <mergeCell ref="AE150:AF150"/>
    <mergeCell ref="AG150:AH150"/>
    <mergeCell ref="AQ150:AR150"/>
    <mergeCell ref="AI150:AJ150"/>
    <mergeCell ref="AK150:AL150"/>
    <mergeCell ref="AM150:AN150"/>
    <mergeCell ref="AO150:AP150"/>
    <mergeCell ref="BK151:BL151"/>
    <mergeCell ref="BM151:BN151"/>
    <mergeCell ref="BO151:BP151"/>
    <mergeCell ref="AY151:AZ151"/>
    <mergeCell ref="BA151:BB151"/>
    <mergeCell ref="BI151:BJ151"/>
    <mergeCell ref="O150:P150"/>
    <mergeCell ref="Q150:R150"/>
    <mergeCell ref="W150:X150"/>
    <mergeCell ref="Y150:Z150"/>
    <mergeCell ref="AA150:AB150"/>
    <mergeCell ref="AC150:AD150"/>
    <mergeCell ref="AS150:AT150"/>
    <mergeCell ref="AU150:AV150"/>
    <mergeCell ref="BC150:BD150"/>
    <mergeCell ref="BC151:BD151"/>
    <mergeCell ref="BE150:BF150"/>
    <mergeCell ref="BE151:BF151"/>
    <mergeCell ref="BG150:BH150"/>
    <mergeCell ref="BA150:BB150"/>
    <mergeCell ref="BI150:BJ150"/>
    <mergeCell ref="AW150:AX150"/>
    <mergeCell ref="BM152:BN152"/>
    <mergeCell ref="BO152:BP152"/>
    <mergeCell ref="AY152:AZ152"/>
    <mergeCell ref="BA152:BB152"/>
    <mergeCell ref="BI152:BJ152"/>
    <mergeCell ref="O151:P151"/>
    <mergeCell ref="Q151:R151"/>
    <mergeCell ref="W151:X151"/>
    <mergeCell ref="Y151:Z151"/>
    <mergeCell ref="AA151:AB151"/>
    <mergeCell ref="AC151:AD151"/>
    <mergeCell ref="AS151:AT151"/>
    <mergeCell ref="AU151:AV151"/>
    <mergeCell ref="BC152:BD152"/>
    <mergeCell ref="BE152:BF152"/>
    <mergeCell ref="BG151:BH151"/>
    <mergeCell ref="BG152:BH152"/>
    <mergeCell ref="AW152:AX152"/>
    <mergeCell ref="AI152:AJ152"/>
    <mergeCell ref="AK152:AL152"/>
    <mergeCell ref="AM152:AN152"/>
    <mergeCell ref="AO152:AP152"/>
    <mergeCell ref="AE151:AF151"/>
    <mergeCell ref="AG151:AH151"/>
    <mergeCell ref="AQ151:AR151"/>
    <mergeCell ref="AW151:AX151"/>
    <mergeCell ref="AI151:AJ151"/>
    <mergeCell ref="AK151:AL151"/>
    <mergeCell ref="AM151:AN151"/>
    <mergeCell ref="AO151:AP151"/>
    <mergeCell ref="BK152:BL152"/>
    <mergeCell ref="O152:P152"/>
    <mergeCell ref="Q152:R152"/>
    <mergeCell ref="W152:X152"/>
    <mergeCell ref="Y152:Z152"/>
    <mergeCell ref="AA152:AB152"/>
    <mergeCell ref="AC152:AD152"/>
    <mergeCell ref="AS152:AT152"/>
    <mergeCell ref="AU152:AV152"/>
    <mergeCell ref="A152:I152"/>
    <mergeCell ref="K152:L152"/>
    <mergeCell ref="M152:N152"/>
    <mergeCell ref="S152:T152"/>
    <mergeCell ref="U152:V152"/>
    <mergeCell ref="A153:I153"/>
    <mergeCell ref="K153:L153"/>
    <mergeCell ref="M153:N153"/>
    <mergeCell ref="S153:T153"/>
    <mergeCell ref="U153:V153"/>
    <mergeCell ref="AE152:AF152"/>
    <mergeCell ref="AG152:AH152"/>
    <mergeCell ref="AQ152:AR152"/>
    <mergeCell ref="AE153:AF153"/>
    <mergeCell ref="AG153:AH153"/>
    <mergeCell ref="AQ153:AR153"/>
    <mergeCell ref="AW153:AX153"/>
    <mergeCell ref="AI153:AJ153"/>
    <mergeCell ref="AK153:AL153"/>
    <mergeCell ref="AM153:AN153"/>
    <mergeCell ref="AO153:AP153"/>
    <mergeCell ref="BC154:BD154"/>
    <mergeCell ref="BE154:BF154"/>
    <mergeCell ref="BG154:BH154"/>
    <mergeCell ref="BK154:BL154"/>
    <mergeCell ref="O153:P153"/>
    <mergeCell ref="Q153:R153"/>
    <mergeCell ref="W153:X153"/>
    <mergeCell ref="Y153:Z153"/>
    <mergeCell ref="AA153:AB153"/>
    <mergeCell ref="AC153:AD153"/>
    <mergeCell ref="Y154:Z154"/>
    <mergeCell ref="AA154:AB154"/>
    <mergeCell ref="AC154:AD154"/>
    <mergeCell ref="AS153:AT153"/>
    <mergeCell ref="AU153:AV153"/>
    <mergeCell ref="AS154:AT154"/>
    <mergeCell ref="AU154:AV154"/>
    <mergeCell ref="AY154:AZ154"/>
    <mergeCell ref="BA154:BB154"/>
    <mergeCell ref="BI154:BJ154"/>
    <mergeCell ref="AY153:AZ153"/>
    <mergeCell ref="BA153:BB153"/>
    <mergeCell ref="BI153:BJ153"/>
    <mergeCell ref="A155:I155"/>
    <mergeCell ref="K155:L155"/>
    <mergeCell ref="M155:N155"/>
    <mergeCell ref="S155:T155"/>
    <mergeCell ref="U155:V155"/>
    <mergeCell ref="AE154:AF154"/>
    <mergeCell ref="AG154:AH154"/>
    <mergeCell ref="AQ154:AR154"/>
    <mergeCell ref="AW154:AX154"/>
    <mergeCell ref="AI154:AJ154"/>
    <mergeCell ref="AK154:AL154"/>
    <mergeCell ref="AM154:AN154"/>
    <mergeCell ref="AO154:AP154"/>
    <mergeCell ref="BC155:BD155"/>
    <mergeCell ref="BE155:BF155"/>
    <mergeCell ref="BG155:BH155"/>
    <mergeCell ref="BK155:BL155"/>
    <mergeCell ref="AY155:AZ155"/>
    <mergeCell ref="BA155:BB155"/>
    <mergeCell ref="BI155:BJ155"/>
    <mergeCell ref="O154:P154"/>
    <mergeCell ref="Q154:R154"/>
    <mergeCell ref="W154:X154"/>
    <mergeCell ref="A154:I154"/>
    <mergeCell ref="K154:L154"/>
    <mergeCell ref="M154:N154"/>
    <mergeCell ref="S154:T154"/>
    <mergeCell ref="U154:V154"/>
    <mergeCell ref="AE155:AF155"/>
    <mergeCell ref="AG155:AH155"/>
    <mergeCell ref="AQ155:AR155"/>
    <mergeCell ref="AW155:AX155"/>
    <mergeCell ref="AI155:AJ155"/>
    <mergeCell ref="AK155:AL155"/>
    <mergeCell ref="AM155:AN155"/>
    <mergeCell ref="AO155:AP155"/>
    <mergeCell ref="BC156:BD156"/>
    <mergeCell ref="BE156:BF156"/>
    <mergeCell ref="BG156:BH156"/>
    <mergeCell ref="BK156:BL156"/>
    <mergeCell ref="O155:P155"/>
    <mergeCell ref="Q155:R155"/>
    <mergeCell ref="W155:X155"/>
    <mergeCell ref="Y155:Z155"/>
    <mergeCell ref="AA155:AB155"/>
    <mergeCell ref="AC155:AD155"/>
    <mergeCell ref="Y156:Z156"/>
    <mergeCell ref="AA156:AB156"/>
    <mergeCell ref="AC156:AD156"/>
    <mergeCell ref="AS155:AT155"/>
    <mergeCell ref="AU155:AV155"/>
    <mergeCell ref="AS156:AT156"/>
    <mergeCell ref="AU156:AV156"/>
    <mergeCell ref="AY156:AZ156"/>
    <mergeCell ref="BA156:BB156"/>
    <mergeCell ref="BI156:BJ156"/>
    <mergeCell ref="A157:I157"/>
    <mergeCell ref="K157:L157"/>
    <mergeCell ref="M157:N157"/>
    <mergeCell ref="S157:T157"/>
    <mergeCell ref="U157:V157"/>
    <mergeCell ref="AE156:AF156"/>
    <mergeCell ref="AG156:AH156"/>
    <mergeCell ref="AQ156:AR156"/>
    <mergeCell ref="AW156:AX156"/>
    <mergeCell ref="AI156:AJ156"/>
    <mergeCell ref="AK156:AL156"/>
    <mergeCell ref="AM156:AN156"/>
    <mergeCell ref="AO156:AP156"/>
    <mergeCell ref="BC157:BD157"/>
    <mergeCell ref="BE157:BF157"/>
    <mergeCell ref="BG157:BH157"/>
    <mergeCell ref="BK157:BL157"/>
    <mergeCell ref="AY157:AZ157"/>
    <mergeCell ref="BA157:BB157"/>
    <mergeCell ref="BI157:BJ157"/>
    <mergeCell ref="O156:P156"/>
    <mergeCell ref="Q156:R156"/>
    <mergeCell ref="W156:X156"/>
    <mergeCell ref="A156:I156"/>
    <mergeCell ref="K156:L156"/>
    <mergeCell ref="M156:N156"/>
    <mergeCell ref="S156:T156"/>
    <mergeCell ref="U156:V156"/>
    <mergeCell ref="U158:V158"/>
    <mergeCell ref="AE157:AF157"/>
    <mergeCell ref="AG157:AH157"/>
    <mergeCell ref="AQ157:AR157"/>
    <mergeCell ref="AW157:AX157"/>
    <mergeCell ref="AI157:AJ157"/>
    <mergeCell ref="AK157:AL157"/>
    <mergeCell ref="AM157:AN157"/>
    <mergeCell ref="AO157:AP157"/>
    <mergeCell ref="BC158:BD158"/>
    <mergeCell ref="BE158:BF158"/>
    <mergeCell ref="BG158:BH158"/>
    <mergeCell ref="BK158:BL158"/>
    <mergeCell ref="O157:P157"/>
    <mergeCell ref="Q157:R157"/>
    <mergeCell ref="W157:X157"/>
    <mergeCell ref="Y157:Z157"/>
    <mergeCell ref="AA157:AB157"/>
    <mergeCell ref="AC157:AD157"/>
    <mergeCell ref="AC158:AD158"/>
    <mergeCell ref="AM159:AN159"/>
    <mergeCell ref="AO159:AP159"/>
    <mergeCell ref="AY158:AZ158"/>
    <mergeCell ref="BA158:BB158"/>
    <mergeCell ref="BI158:BJ158"/>
    <mergeCell ref="A159:I159"/>
    <mergeCell ref="K159:L159"/>
    <mergeCell ref="M159:N159"/>
    <mergeCell ref="S159:T159"/>
    <mergeCell ref="U159:V159"/>
    <mergeCell ref="AE158:AF158"/>
    <mergeCell ref="AG158:AH158"/>
    <mergeCell ref="AQ158:AR158"/>
    <mergeCell ref="AW158:AX158"/>
    <mergeCell ref="AI158:AJ158"/>
    <mergeCell ref="AK158:AL158"/>
    <mergeCell ref="AM158:AN158"/>
    <mergeCell ref="AO158:AP158"/>
    <mergeCell ref="BC159:BD159"/>
    <mergeCell ref="BE159:BF159"/>
    <mergeCell ref="BG159:BH159"/>
    <mergeCell ref="AW159:AX159"/>
    <mergeCell ref="AI159:AJ159"/>
    <mergeCell ref="AK159:AL159"/>
    <mergeCell ref="O159:P159"/>
    <mergeCell ref="W159:X159"/>
    <mergeCell ref="Y159:Z159"/>
    <mergeCell ref="AA159:AB159"/>
    <mergeCell ref="AC159:AD159"/>
    <mergeCell ref="K158:L158"/>
    <mergeCell ref="M158:N158"/>
    <mergeCell ref="S158:T158"/>
    <mergeCell ref="BK159:BL159"/>
    <mergeCell ref="BM159:BN159"/>
    <mergeCell ref="BO159:BP159"/>
    <mergeCell ref="O158:P158"/>
    <mergeCell ref="Q158:R158"/>
    <mergeCell ref="W158:X158"/>
    <mergeCell ref="Y158:Z158"/>
    <mergeCell ref="AA158:AB158"/>
    <mergeCell ref="A158:I158"/>
    <mergeCell ref="AY160:AZ160"/>
    <mergeCell ref="BA160:BB160"/>
    <mergeCell ref="BI160:BJ160"/>
    <mergeCell ref="A162:I162"/>
    <mergeCell ref="AI160:AJ160"/>
    <mergeCell ref="AK160:AL160"/>
    <mergeCell ref="AM160:AN160"/>
    <mergeCell ref="AO160:AP160"/>
    <mergeCell ref="AE160:AF160"/>
    <mergeCell ref="AG160:AH160"/>
    <mergeCell ref="AQ160:AR160"/>
    <mergeCell ref="AW160:AX160"/>
    <mergeCell ref="AY159:AZ159"/>
    <mergeCell ref="BA159:BB159"/>
    <mergeCell ref="BI159:BJ159"/>
    <mergeCell ref="A160:I160"/>
    <mergeCell ref="K160:L160"/>
    <mergeCell ref="M160:N160"/>
    <mergeCell ref="S160:T160"/>
    <mergeCell ref="U160:V160"/>
    <mergeCell ref="AE159:AF159"/>
    <mergeCell ref="AG159:AH159"/>
    <mergeCell ref="AQ159:AR159"/>
    <mergeCell ref="A164:I164"/>
    <mergeCell ref="K164:L164"/>
    <mergeCell ref="M164:N164"/>
    <mergeCell ref="S164:T164"/>
    <mergeCell ref="U164:V164"/>
    <mergeCell ref="AE164:AF164"/>
    <mergeCell ref="AG163:AH163"/>
    <mergeCell ref="AQ163:AR163"/>
    <mergeCell ref="AW163:AX163"/>
    <mergeCell ref="AY163:AZ163"/>
    <mergeCell ref="AI163:AJ163"/>
    <mergeCell ref="AK163:AL163"/>
    <mergeCell ref="AM163:AN163"/>
    <mergeCell ref="AO163:AP163"/>
    <mergeCell ref="A163:I163"/>
    <mergeCell ref="K163:L163"/>
    <mergeCell ref="M163:N163"/>
    <mergeCell ref="S163:T163"/>
    <mergeCell ref="U163:V163"/>
    <mergeCell ref="AE163:AF163"/>
    <mergeCell ref="W163:X163"/>
    <mergeCell ref="Y163:Z163"/>
    <mergeCell ref="AA163:AB163"/>
    <mergeCell ref="AC163:AD163"/>
    <mergeCell ref="O163:P163"/>
    <mergeCell ref="Q163:R163"/>
    <mergeCell ref="AG164:AH164"/>
    <mergeCell ref="BA163:BB163"/>
    <mergeCell ref="BI163:BJ163"/>
    <mergeCell ref="BA164:BB164"/>
    <mergeCell ref="BI164:BJ164"/>
    <mergeCell ref="BC163:BD163"/>
    <mergeCell ref="BC164:BD164"/>
    <mergeCell ref="BC165:BD165"/>
    <mergeCell ref="BE163:BF163"/>
    <mergeCell ref="BE164:BF164"/>
    <mergeCell ref="BE165:BF165"/>
    <mergeCell ref="AG165:AH165"/>
    <mergeCell ref="AQ165:AR165"/>
    <mergeCell ref="AW165:AX165"/>
    <mergeCell ref="AY165:AZ165"/>
    <mergeCell ref="AI165:AJ165"/>
    <mergeCell ref="AK165:AL165"/>
    <mergeCell ref="AM165:AN165"/>
    <mergeCell ref="AO165:AP165"/>
    <mergeCell ref="BG163:BH163"/>
    <mergeCell ref="BG164:BH164"/>
    <mergeCell ref="BG165:BH165"/>
    <mergeCell ref="BI166:BJ166"/>
    <mergeCell ref="O165:P165"/>
    <mergeCell ref="W165:X165"/>
    <mergeCell ref="Y165:Z165"/>
    <mergeCell ref="AA165:AB165"/>
    <mergeCell ref="AC165:AD165"/>
    <mergeCell ref="A165:I165"/>
    <mergeCell ref="K165:L165"/>
    <mergeCell ref="M165:N165"/>
    <mergeCell ref="S165:T165"/>
    <mergeCell ref="U165:V165"/>
    <mergeCell ref="AE165:AF165"/>
    <mergeCell ref="BC166:BD166"/>
    <mergeCell ref="BE166:BF166"/>
    <mergeCell ref="AQ164:AR164"/>
    <mergeCell ref="AW164:AX164"/>
    <mergeCell ref="AY164:AZ164"/>
    <mergeCell ref="AI164:AJ164"/>
    <mergeCell ref="AK164:AL164"/>
    <mergeCell ref="AM164:AN164"/>
    <mergeCell ref="AO164:AP164"/>
    <mergeCell ref="BA165:BB165"/>
    <mergeCell ref="BI165:BJ165"/>
    <mergeCell ref="O164:P164"/>
    <mergeCell ref="Q164:R164"/>
    <mergeCell ref="W164:X164"/>
    <mergeCell ref="Y164:Z164"/>
    <mergeCell ref="AA164:AB164"/>
    <mergeCell ref="W166:X166"/>
    <mergeCell ref="Y166:Z166"/>
    <mergeCell ref="AA166:AB166"/>
    <mergeCell ref="AC166:AD166"/>
    <mergeCell ref="A168:I168"/>
    <mergeCell ref="A169:I169"/>
    <mergeCell ref="K169:L169"/>
    <mergeCell ref="M169:N169"/>
    <mergeCell ref="S169:T169"/>
    <mergeCell ref="U169:V169"/>
    <mergeCell ref="AG166:AH166"/>
    <mergeCell ref="AQ166:AR166"/>
    <mergeCell ref="AW166:AX166"/>
    <mergeCell ref="AY166:AZ166"/>
    <mergeCell ref="AI166:AJ166"/>
    <mergeCell ref="AK166:AL166"/>
    <mergeCell ref="AM166:AN166"/>
    <mergeCell ref="AO166:AP166"/>
    <mergeCell ref="AY169:AZ169"/>
    <mergeCell ref="BA169:BB169"/>
    <mergeCell ref="BI169:BJ169"/>
    <mergeCell ref="O166:P166"/>
    <mergeCell ref="A166:I166"/>
    <mergeCell ref="K166:L166"/>
    <mergeCell ref="M166:N166"/>
    <mergeCell ref="S166:T166"/>
    <mergeCell ref="U166:V166"/>
    <mergeCell ref="AE166:AF166"/>
    <mergeCell ref="BC169:BD169"/>
    <mergeCell ref="BE169:BF169"/>
    <mergeCell ref="AE169:AF169"/>
    <mergeCell ref="AG169:AH169"/>
    <mergeCell ref="AQ169:AR169"/>
    <mergeCell ref="AW169:AX169"/>
    <mergeCell ref="AI169:AJ169"/>
    <mergeCell ref="AK169:AL169"/>
    <mergeCell ref="AM169:AN169"/>
    <mergeCell ref="AO169:AP169"/>
    <mergeCell ref="BA166:BB166"/>
    <mergeCell ref="BK170:BL170"/>
    <mergeCell ref="BM170:BN170"/>
    <mergeCell ref="BO170:BP170"/>
    <mergeCell ref="AY170:AZ170"/>
    <mergeCell ref="BA170:BB170"/>
    <mergeCell ref="BI170:BJ170"/>
    <mergeCell ref="O169:P169"/>
    <mergeCell ref="Q169:R169"/>
    <mergeCell ref="BS169:BT169"/>
    <mergeCell ref="BS170:BT170"/>
    <mergeCell ref="BC170:BD170"/>
    <mergeCell ref="BE170:BF170"/>
    <mergeCell ref="A171:I171"/>
    <mergeCell ref="K171:L171"/>
    <mergeCell ref="M171:N171"/>
    <mergeCell ref="S171:T171"/>
    <mergeCell ref="U171:V171"/>
    <mergeCell ref="AE170:AF170"/>
    <mergeCell ref="AG170:AH170"/>
    <mergeCell ref="AQ170:AR170"/>
    <mergeCell ref="AW170:AX170"/>
    <mergeCell ref="AI170:AJ170"/>
    <mergeCell ref="AK170:AL170"/>
    <mergeCell ref="AM170:AN170"/>
    <mergeCell ref="AO170:AP170"/>
    <mergeCell ref="BK171:BL171"/>
    <mergeCell ref="BM171:BN171"/>
    <mergeCell ref="BO171:BP171"/>
    <mergeCell ref="AY171:AZ171"/>
    <mergeCell ref="A170:I170"/>
    <mergeCell ref="K170:L170"/>
    <mergeCell ref="M170:N170"/>
    <mergeCell ref="S170:T170"/>
    <mergeCell ref="U170:V170"/>
    <mergeCell ref="BC171:BD171"/>
    <mergeCell ref="BE171:BF171"/>
    <mergeCell ref="U172:V172"/>
    <mergeCell ref="AE171:AF171"/>
    <mergeCell ref="AG171:AH171"/>
    <mergeCell ref="AQ171:AR171"/>
    <mergeCell ref="AW171:AX171"/>
    <mergeCell ref="AI171:AJ171"/>
    <mergeCell ref="AK171:AL171"/>
    <mergeCell ref="AM171:AN171"/>
    <mergeCell ref="AO171:AP171"/>
    <mergeCell ref="O171:P171"/>
    <mergeCell ref="Q171:R171"/>
    <mergeCell ref="BC172:BD172"/>
    <mergeCell ref="BE172:BF172"/>
    <mergeCell ref="W170:X170"/>
    <mergeCell ref="Y170:Z170"/>
    <mergeCell ref="AA170:AB170"/>
    <mergeCell ref="AC170:AD170"/>
    <mergeCell ref="S176:T176"/>
    <mergeCell ref="U176:V176"/>
    <mergeCell ref="AE176:AF176"/>
    <mergeCell ref="O176:P176"/>
    <mergeCell ref="Q176:R176"/>
    <mergeCell ref="W176:X176"/>
    <mergeCell ref="Y176:Z176"/>
    <mergeCell ref="AA176:AB176"/>
    <mergeCell ref="AC176:AD176"/>
    <mergeCell ref="AS176:AT176"/>
    <mergeCell ref="AU176:AV176"/>
    <mergeCell ref="BQ176:BR176"/>
    <mergeCell ref="BG176:BH176"/>
    <mergeCell ref="BA171:BB171"/>
    <mergeCell ref="BI171:BJ171"/>
    <mergeCell ref="O170:P170"/>
    <mergeCell ref="Q170:R170"/>
    <mergeCell ref="Y171:Z171"/>
    <mergeCell ref="AA171:AB171"/>
    <mergeCell ref="AC171:AD171"/>
    <mergeCell ref="W172:X172"/>
    <mergeCell ref="Y172:Z172"/>
    <mergeCell ref="AA172:AB172"/>
    <mergeCell ref="AC172:AD172"/>
    <mergeCell ref="A173:I173"/>
    <mergeCell ref="K173:L173"/>
    <mergeCell ref="M173:N173"/>
    <mergeCell ref="S173:T173"/>
    <mergeCell ref="U173:V173"/>
    <mergeCell ref="AE172:AF172"/>
    <mergeCell ref="AG172:AH172"/>
    <mergeCell ref="AQ172:AR172"/>
    <mergeCell ref="AW172:AX172"/>
    <mergeCell ref="AI172:AJ172"/>
    <mergeCell ref="AK172:AL172"/>
    <mergeCell ref="AM172:AN172"/>
    <mergeCell ref="AO172:AP172"/>
    <mergeCell ref="BK173:BL173"/>
    <mergeCell ref="BM173:BN173"/>
    <mergeCell ref="BO173:BP173"/>
    <mergeCell ref="AY173:AZ173"/>
    <mergeCell ref="BA173:BB173"/>
    <mergeCell ref="BI173:BJ173"/>
    <mergeCell ref="O172:P172"/>
    <mergeCell ref="Q172:R172"/>
    <mergeCell ref="A172:I172"/>
    <mergeCell ref="K172:L172"/>
    <mergeCell ref="M172:N172"/>
    <mergeCell ref="S172:T172"/>
    <mergeCell ref="BK172:BL172"/>
    <mergeCell ref="BM172:BN172"/>
    <mergeCell ref="BO172:BP172"/>
    <mergeCell ref="AY172:AZ172"/>
    <mergeCell ref="BA172:BB172"/>
    <mergeCell ref="BI172:BJ172"/>
    <mergeCell ref="AA173:AB173"/>
    <mergeCell ref="A175:I175"/>
    <mergeCell ref="O173:P173"/>
    <mergeCell ref="Q173:R173"/>
    <mergeCell ref="W173:X173"/>
    <mergeCell ref="Y173:Z173"/>
    <mergeCell ref="AE173:AF173"/>
    <mergeCell ref="AG173:AH173"/>
    <mergeCell ref="AQ173:AR173"/>
    <mergeCell ref="AW173:AX173"/>
    <mergeCell ref="AI173:AJ173"/>
    <mergeCell ref="AK173:AL173"/>
    <mergeCell ref="AM173:AN173"/>
    <mergeCell ref="AO173:AP173"/>
    <mergeCell ref="BA176:BB176"/>
    <mergeCell ref="BI176:BJ176"/>
    <mergeCell ref="BK176:BL176"/>
    <mergeCell ref="BM176:BN176"/>
    <mergeCell ref="BC173:BD173"/>
    <mergeCell ref="BC176:BD176"/>
    <mergeCell ref="BE173:BF173"/>
    <mergeCell ref="BE176:BF176"/>
    <mergeCell ref="AG176:AH176"/>
    <mergeCell ref="AQ176:AR176"/>
    <mergeCell ref="AW176:AX176"/>
    <mergeCell ref="AY176:AZ176"/>
    <mergeCell ref="AI176:AJ176"/>
    <mergeCell ref="AK176:AL176"/>
    <mergeCell ref="AM176:AN176"/>
    <mergeCell ref="AO176:AP176"/>
    <mergeCell ref="A176:I176"/>
    <mergeCell ref="K176:L176"/>
    <mergeCell ref="M176:N176"/>
    <mergeCell ref="BA178:BB178"/>
    <mergeCell ref="BI178:BJ178"/>
    <mergeCell ref="W177:X177"/>
    <mergeCell ref="Y177:Z177"/>
    <mergeCell ref="AA177:AB177"/>
    <mergeCell ref="AC177:AD177"/>
    <mergeCell ref="AS177:AT177"/>
    <mergeCell ref="AU177:AV177"/>
    <mergeCell ref="A177:I177"/>
    <mergeCell ref="K177:L177"/>
    <mergeCell ref="M177:N177"/>
    <mergeCell ref="S177:T177"/>
    <mergeCell ref="U177:V177"/>
    <mergeCell ref="AE177:AF177"/>
    <mergeCell ref="BC177:BD177"/>
    <mergeCell ref="BC178:BD178"/>
    <mergeCell ref="BE177:BF177"/>
    <mergeCell ref="BE178:BF178"/>
    <mergeCell ref="BA177:BB177"/>
    <mergeCell ref="BI177:BJ177"/>
    <mergeCell ref="A178:I178"/>
    <mergeCell ref="K178:L178"/>
    <mergeCell ref="M178:N178"/>
    <mergeCell ref="S178:T178"/>
    <mergeCell ref="U178:V178"/>
    <mergeCell ref="AE178:AF178"/>
    <mergeCell ref="AG177:AH177"/>
    <mergeCell ref="AQ177:AR177"/>
    <mergeCell ref="AW177:AX177"/>
    <mergeCell ref="AY177:AZ177"/>
    <mergeCell ref="AI177:AJ177"/>
    <mergeCell ref="AK177:AL177"/>
    <mergeCell ref="A182:I182"/>
    <mergeCell ref="AM177:AN177"/>
    <mergeCell ref="AO177:AP177"/>
    <mergeCell ref="A179:I179"/>
    <mergeCell ref="K179:L179"/>
    <mergeCell ref="M179:N179"/>
    <mergeCell ref="S179:T179"/>
    <mergeCell ref="U179:V179"/>
    <mergeCell ref="AE179:AF179"/>
    <mergeCell ref="AG178:AH178"/>
    <mergeCell ref="AQ178:AR178"/>
    <mergeCell ref="AW178:AX178"/>
    <mergeCell ref="AY178:AZ178"/>
    <mergeCell ref="AI178:AJ178"/>
    <mergeCell ref="AK178:AL178"/>
    <mergeCell ref="AM178:AN178"/>
    <mergeCell ref="AO178:AP178"/>
    <mergeCell ref="W178:X178"/>
    <mergeCell ref="Y178:Z178"/>
    <mergeCell ref="AA178:AB178"/>
    <mergeCell ref="AC178:AD178"/>
    <mergeCell ref="AS178:AT178"/>
    <mergeCell ref="AU178:AV178"/>
    <mergeCell ref="AG179:AH179"/>
    <mergeCell ref="AQ179:AR179"/>
    <mergeCell ref="AW179:AX179"/>
    <mergeCell ref="AY179:AZ179"/>
    <mergeCell ref="AI179:AJ179"/>
    <mergeCell ref="A180:I180"/>
    <mergeCell ref="K180:L180"/>
    <mergeCell ref="M180:N180"/>
    <mergeCell ref="S180:T180"/>
    <mergeCell ref="AK179:AL179"/>
    <mergeCell ref="AM179:AN179"/>
    <mergeCell ref="AO179:AP179"/>
    <mergeCell ref="BK180:BL180"/>
    <mergeCell ref="BM180:BN180"/>
    <mergeCell ref="BO180:BP180"/>
    <mergeCell ref="BA180:BB180"/>
    <mergeCell ref="BI180:BJ180"/>
    <mergeCell ref="W179:X179"/>
    <mergeCell ref="Y179:Z179"/>
    <mergeCell ref="AA179:AB179"/>
    <mergeCell ref="AC179:AD179"/>
    <mergeCell ref="AS179:AT179"/>
    <mergeCell ref="AU179:AV179"/>
    <mergeCell ref="BC180:BD180"/>
    <mergeCell ref="BE180:BF180"/>
    <mergeCell ref="BK179:BL179"/>
    <mergeCell ref="BA179:BB179"/>
    <mergeCell ref="BI179:BJ179"/>
    <mergeCell ref="BC179:BD179"/>
    <mergeCell ref="BE179:BF179"/>
    <mergeCell ref="AG180:AH180"/>
    <mergeCell ref="AQ180:AR180"/>
    <mergeCell ref="AW180:AX180"/>
    <mergeCell ref="AY180:AZ180"/>
    <mergeCell ref="AI180:AJ180"/>
    <mergeCell ref="AK180:AL180"/>
    <mergeCell ref="AM180:AN180"/>
    <mergeCell ref="AO180:AP180"/>
    <mergeCell ref="BO183:BP183"/>
    <mergeCell ref="AY183:AZ183"/>
    <mergeCell ref="BA183:BB183"/>
    <mergeCell ref="W180:X180"/>
    <mergeCell ref="Y180:Z180"/>
    <mergeCell ref="AA180:AB180"/>
    <mergeCell ref="AC180:AD180"/>
    <mergeCell ref="AS180:AT180"/>
    <mergeCell ref="AU180:AV180"/>
    <mergeCell ref="BO184:BP184"/>
    <mergeCell ref="AY184:AZ184"/>
    <mergeCell ref="BA184:BB184"/>
    <mergeCell ref="BI184:BJ184"/>
    <mergeCell ref="O183:P183"/>
    <mergeCell ref="W183:X183"/>
    <mergeCell ref="Y183:Z183"/>
    <mergeCell ref="AA183:AB183"/>
    <mergeCell ref="AC183:AD183"/>
    <mergeCell ref="AS183:AT183"/>
    <mergeCell ref="AU183:AV183"/>
    <mergeCell ref="BC183:BD183"/>
    <mergeCell ref="BC184:BD184"/>
    <mergeCell ref="BE183:BF183"/>
    <mergeCell ref="BE184:BF184"/>
    <mergeCell ref="BI183:BJ183"/>
    <mergeCell ref="AW183:AX183"/>
    <mergeCell ref="S183:T183"/>
    <mergeCell ref="U183:V183"/>
    <mergeCell ref="BK184:BL184"/>
    <mergeCell ref="U180:V180"/>
    <mergeCell ref="AE180:AF180"/>
    <mergeCell ref="AY185:AZ185"/>
    <mergeCell ref="BA185:BB185"/>
    <mergeCell ref="BI185:BJ185"/>
    <mergeCell ref="A184:I184"/>
    <mergeCell ref="K184:L184"/>
    <mergeCell ref="M184:N184"/>
    <mergeCell ref="S184:T184"/>
    <mergeCell ref="U184:V184"/>
    <mergeCell ref="AE183:AF183"/>
    <mergeCell ref="AG183:AH183"/>
    <mergeCell ref="AQ183:AR183"/>
    <mergeCell ref="AI183:AJ183"/>
    <mergeCell ref="AK183:AL183"/>
    <mergeCell ref="AM183:AN183"/>
    <mergeCell ref="AO183:AP183"/>
    <mergeCell ref="BM184:BN184"/>
    <mergeCell ref="A183:I183"/>
    <mergeCell ref="K183:L183"/>
    <mergeCell ref="M183:N183"/>
    <mergeCell ref="BK183:BL183"/>
    <mergeCell ref="BM183:BN183"/>
    <mergeCell ref="BK186:BL186"/>
    <mergeCell ref="AY186:AZ186"/>
    <mergeCell ref="BA186:BB186"/>
    <mergeCell ref="BI186:BJ186"/>
    <mergeCell ref="W185:X185"/>
    <mergeCell ref="Y185:Z185"/>
    <mergeCell ref="AA185:AB185"/>
    <mergeCell ref="A185:I185"/>
    <mergeCell ref="K185:L185"/>
    <mergeCell ref="M185:N185"/>
    <mergeCell ref="S185:T185"/>
    <mergeCell ref="U185:V185"/>
    <mergeCell ref="AE184:AF184"/>
    <mergeCell ref="AG184:AH184"/>
    <mergeCell ref="AQ184:AR184"/>
    <mergeCell ref="AW184:AX184"/>
    <mergeCell ref="AI184:AJ184"/>
    <mergeCell ref="AK184:AL184"/>
    <mergeCell ref="AM184:AN184"/>
    <mergeCell ref="AO184:AP184"/>
    <mergeCell ref="BC185:BD185"/>
    <mergeCell ref="BE185:BF185"/>
    <mergeCell ref="BG185:BH185"/>
    <mergeCell ref="BK185:BL185"/>
    <mergeCell ref="O184:P184"/>
    <mergeCell ref="W184:X184"/>
    <mergeCell ref="Y184:Z184"/>
    <mergeCell ref="AA184:AB184"/>
    <mergeCell ref="AC184:AD184"/>
    <mergeCell ref="AE186:AF186"/>
    <mergeCell ref="AG186:AH186"/>
    <mergeCell ref="AQ186:AR186"/>
    <mergeCell ref="AW186:AX186"/>
    <mergeCell ref="AI186:AJ186"/>
    <mergeCell ref="AK186:AL186"/>
    <mergeCell ref="AM186:AN186"/>
    <mergeCell ref="AO186:AP186"/>
    <mergeCell ref="A186:I186"/>
    <mergeCell ref="K186:L186"/>
    <mergeCell ref="M186:N186"/>
    <mergeCell ref="S186:T186"/>
    <mergeCell ref="U186:V186"/>
    <mergeCell ref="AE185:AF185"/>
    <mergeCell ref="AG185:AH185"/>
    <mergeCell ref="AQ185:AR185"/>
    <mergeCell ref="AW185:AX185"/>
    <mergeCell ref="AI185:AJ185"/>
    <mergeCell ref="AK185:AL185"/>
    <mergeCell ref="AM185:AN185"/>
    <mergeCell ref="AO185:AP185"/>
    <mergeCell ref="AC185:AD185"/>
    <mergeCell ref="AS185:AT185"/>
    <mergeCell ref="AU185:AV185"/>
    <mergeCell ref="W186:X186"/>
    <mergeCell ref="Y186:Z186"/>
    <mergeCell ref="AA186:AB186"/>
    <mergeCell ref="AC186:AD186"/>
    <mergeCell ref="AS186:AT186"/>
    <mergeCell ref="AU186:AV186"/>
    <mergeCell ref="BK189:BL189"/>
    <mergeCell ref="BM189:BN189"/>
    <mergeCell ref="BO189:BP189"/>
    <mergeCell ref="W188:X188"/>
    <mergeCell ref="Y188:Z188"/>
    <mergeCell ref="AA188:AB188"/>
    <mergeCell ref="AC188:AD188"/>
    <mergeCell ref="AS188:AT188"/>
    <mergeCell ref="AU188:AV188"/>
    <mergeCell ref="BM187:BN187"/>
    <mergeCell ref="BO187:BP187"/>
    <mergeCell ref="AY187:AZ187"/>
    <mergeCell ref="BA187:BB187"/>
    <mergeCell ref="BI187:BJ187"/>
    <mergeCell ref="BM188:BN188"/>
    <mergeCell ref="BI189:BJ189"/>
    <mergeCell ref="AE189:AF189"/>
    <mergeCell ref="AG189:AH189"/>
    <mergeCell ref="AQ189:AR189"/>
    <mergeCell ref="AW189:AX189"/>
    <mergeCell ref="AI189:AJ189"/>
    <mergeCell ref="W187:X187"/>
    <mergeCell ref="Y187:Z187"/>
    <mergeCell ref="AA187:AB187"/>
    <mergeCell ref="AC189:AD189"/>
    <mergeCell ref="A188:I188"/>
    <mergeCell ref="K188:L188"/>
    <mergeCell ref="M188:N188"/>
    <mergeCell ref="S188:T188"/>
    <mergeCell ref="U188:V188"/>
    <mergeCell ref="AE187:AF187"/>
    <mergeCell ref="AG187:AH187"/>
    <mergeCell ref="AQ187:AR187"/>
    <mergeCell ref="AW187:AX187"/>
    <mergeCell ref="AI187:AJ187"/>
    <mergeCell ref="AK187:AL187"/>
    <mergeCell ref="AM187:AN187"/>
    <mergeCell ref="AO187:AP187"/>
    <mergeCell ref="BC188:BD188"/>
    <mergeCell ref="BE188:BF188"/>
    <mergeCell ref="BG188:BH188"/>
    <mergeCell ref="BK188:BL188"/>
    <mergeCell ref="BI188:BJ188"/>
    <mergeCell ref="BK187:BL187"/>
    <mergeCell ref="AC187:AD187"/>
    <mergeCell ref="AS187:AT187"/>
    <mergeCell ref="AU187:AV187"/>
    <mergeCell ref="A187:I187"/>
    <mergeCell ref="K187:L187"/>
    <mergeCell ref="M187:N187"/>
    <mergeCell ref="S187:T187"/>
    <mergeCell ref="U187:V187"/>
    <mergeCell ref="AY188:AZ188"/>
    <mergeCell ref="BA188:BB188"/>
    <mergeCell ref="A189:I189"/>
    <mergeCell ref="K189:L189"/>
    <mergeCell ref="M189:N189"/>
    <mergeCell ref="S189:T189"/>
    <mergeCell ref="U189:V189"/>
    <mergeCell ref="AE188:AF188"/>
    <mergeCell ref="AG188:AH188"/>
    <mergeCell ref="AQ188:AR188"/>
    <mergeCell ref="AW188:AX188"/>
    <mergeCell ref="AI188:AJ188"/>
    <mergeCell ref="AK188:AL188"/>
    <mergeCell ref="AM188:AN188"/>
    <mergeCell ref="AO188:AP188"/>
    <mergeCell ref="BC189:BD189"/>
    <mergeCell ref="BE189:BF189"/>
    <mergeCell ref="BG189:BH189"/>
    <mergeCell ref="AE190:AF190"/>
    <mergeCell ref="AG190:AH190"/>
    <mergeCell ref="AQ190:AR190"/>
    <mergeCell ref="AW190:AX190"/>
    <mergeCell ref="AY190:AZ190"/>
    <mergeCell ref="AI190:AJ190"/>
    <mergeCell ref="AK190:AL190"/>
    <mergeCell ref="AM190:AN190"/>
    <mergeCell ref="AO190:AP190"/>
    <mergeCell ref="AY189:AZ189"/>
    <mergeCell ref="BA189:BB189"/>
    <mergeCell ref="A190:I190"/>
    <mergeCell ref="K190:L190"/>
    <mergeCell ref="M190:N190"/>
    <mergeCell ref="S190:T190"/>
    <mergeCell ref="U190:V190"/>
    <mergeCell ref="BA190:BB190"/>
    <mergeCell ref="BI190:BJ190"/>
    <mergeCell ref="AK189:AL189"/>
    <mergeCell ref="AM189:AN189"/>
    <mergeCell ref="AO189:AP189"/>
    <mergeCell ref="BC190:BD190"/>
    <mergeCell ref="BE190:BF190"/>
    <mergeCell ref="BG190:BH190"/>
    <mergeCell ref="W190:X190"/>
    <mergeCell ref="Y190:Z190"/>
    <mergeCell ref="U193:V193"/>
    <mergeCell ref="AE192:AF192"/>
    <mergeCell ref="AG192:AH192"/>
    <mergeCell ref="AQ192:AR192"/>
    <mergeCell ref="AW192:AX192"/>
    <mergeCell ref="AY192:AZ192"/>
    <mergeCell ref="AI192:AJ192"/>
    <mergeCell ref="AK192:AL192"/>
    <mergeCell ref="AM192:AN192"/>
    <mergeCell ref="AO192:AP192"/>
    <mergeCell ref="AY191:AZ191"/>
    <mergeCell ref="BA191:BB191"/>
    <mergeCell ref="BI191:BJ191"/>
    <mergeCell ref="AA190:AB190"/>
    <mergeCell ref="AC190:AD190"/>
    <mergeCell ref="W192:X192"/>
    <mergeCell ref="Y192:Z192"/>
    <mergeCell ref="AA192:AB192"/>
    <mergeCell ref="AC192:AD192"/>
    <mergeCell ref="W189:X189"/>
    <mergeCell ref="Y189:Z189"/>
    <mergeCell ref="AA189:AB189"/>
    <mergeCell ref="A192:I192"/>
    <mergeCell ref="K192:L192"/>
    <mergeCell ref="M192:N192"/>
    <mergeCell ref="S192:T192"/>
    <mergeCell ref="U192:V192"/>
    <mergeCell ref="AE191:AF191"/>
    <mergeCell ref="AG191:AH191"/>
    <mergeCell ref="AQ191:AR191"/>
    <mergeCell ref="AW191:AX191"/>
    <mergeCell ref="AI191:AJ191"/>
    <mergeCell ref="AK191:AL191"/>
    <mergeCell ref="BA193:BB193"/>
    <mergeCell ref="BI193:BJ193"/>
    <mergeCell ref="A191:I191"/>
    <mergeCell ref="K191:L191"/>
    <mergeCell ref="M191:N191"/>
    <mergeCell ref="S191:T191"/>
    <mergeCell ref="U191:V191"/>
    <mergeCell ref="W191:X191"/>
    <mergeCell ref="AE193:AF193"/>
    <mergeCell ref="AG193:AH193"/>
    <mergeCell ref="AQ193:AR193"/>
    <mergeCell ref="AW193:AX193"/>
    <mergeCell ref="AY193:AZ193"/>
    <mergeCell ref="AI193:AJ193"/>
    <mergeCell ref="AK193:AL193"/>
    <mergeCell ref="AM193:AN193"/>
    <mergeCell ref="AO193:AP193"/>
    <mergeCell ref="BA192:BB192"/>
    <mergeCell ref="BI192:BJ192"/>
    <mergeCell ref="A193:I193"/>
    <mergeCell ref="K193:L193"/>
    <mergeCell ref="A197:I197"/>
    <mergeCell ref="W195:X195"/>
    <mergeCell ref="Y195:Z195"/>
    <mergeCell ref="AA195:AB195"/>
    <mergeCell ref="AC195:AD195"/>
    <mergeCell ref="AE195:AF195"/>
    <mergeCell ref="AG195:AH195"/>
    <mergeCell ref="AQ195:AR195"/>
    <mergeCell ref="AW195:AX195"/>
    <mergeCell ref="AY195:AZ195"/>
    <mergeCell ref="AI195:AJ195"/>
    <mergeCell ref="AK195:AL195"/>
    <mergeCell ref="AM195:AN195"/>
    <mergeCell ref="AO195:AP195"/>
    <mergeCell ref="AY194:AZ194"/>
    <mergeCell ref="BA194:BB194"/>
    <mergeCell ref="BI194:BJ194"/>
    <mergeCell ref="BA195:BB195"/>
    <mergeCell ref="BI195:BJ195"/>
    <mergeCell ref="M193:N193"/>
    <mergeCell ref="S193:T193"/>
    <mergeCell ref="A195:I195"/>
    <mergeCell ref="K195:L195"/>
    <mergeCell ref="M195:N195"/>
    <mergeCell ref="S195:T195"/>
    <mergeCell ref="U195:V195"/>
    <mergeCell ref="AE194:AF194"/>
    <mergeCell ref="AG194:AH194"/>
    <mergeCell ref="AQ194:AR194"/>
    <mergeCell ref="AW194:AX194"/>
    <mergeCell ref="AI194:AJ194"/>
    <mergeCell ref="AK194:AL194"/>
    <mergeCell ref="AM194:AN194"/>
    <mergeCell ref="AO194:AP194"/>
    <mergeCell ref="A194:I194"/>
    <mergeCell ref="A199:I199"/>
    <mergeCell ref="K199:L199"/>
    <mergeCell ref="M199:N199"/>
    <mergeCell ref="S199:T199"/>
    <mergeCell ref="U199:V199"/>
    <mergeCell ref="AE199:AF199"/>
    <mergeCell ref="AG198:AH198"/>
    <mergeCell ref="AQ198:AR198"/>
    <mergeCell ref="AW198:AX198"/>
    <mergeCell ref="K194:L194"/>
    <mergeCell ref="M194:N194"/>
    <mergeCell ref="S194:T194"/>
    <mergeCell ref="U194:V194"/>
    <mergeCell ref="AK198:AL198"/>
    <mergeCell ref="AM198:AN198"/>
    <mergeCell ref="AO198:AP198"/>
    <mergeCell ref="A198:I198"/>
    <mergeCell ref="AS204:AT204"/>
    <mergeCell ref="K198:L198"/>
    <mergeCell ref="AY201:AZ201"/>
    <mergeCell ref="AI201:AJ201"/>
    <mergeCell ref="M198:N198"/>
    <mergeCell ref="S198:T198"/>
    <mergeCell ref="U198:V198"/>
    <mergeCell ref="AE198:AF198"/>
    <mergeCell ref="A201:I201"/>
    <mergeCell ref="K201:L201"/>
    <mergeCell ref="M201:N201"/>
    <mergeCell ref="S201:T201"/>
    <mergeCell ref="U201:V201"/>
    <mergeCell ref="AE201:AF201"/>
    <mergeCell ref="AG200:AH200"/>
    <mergeCell ref="AQ200:AR200"/>
    <mergeCell ref="AI200:AJ200"/>
    <mergeCell ref="AK200:AL200"/>
    <mergeCell ref="AM200:AN200"/>
    <mergeCell ref="AO200:AP200"/>
    <mergeCell ref="Q199:R199"/>
    <mergeCell ref="A200:I200"/>
    <mergeCell ref="K200:L200"/>
    <mergeCell ref="M200:N200"/>
    <mergeCell ref="S200:T200"/>
    <mergeCell ref="U200:V200"/>
    <mergeCell ref="AE200:AF200"/>
    <mergeCell ref="AG199:AH199"/>
    <mergeCell ref="AQ199:AR199"/>
    <mergeCell ref="AK201:AL201"/>
    <mergeCell ref="AM201:AN201"/>
    <mergeCell ref="AY199:AZ199"/>
    <mergeCell ref="AI199:AJ199"/>
    <mergeCell ref="AK199:AL199"/>
    <mergeCell ref="AM199:AN199"/>
    <mergeCell ref="AO199:AP199"/>
    <mergeCell ref="A205:I205"/>
    <mergeCell ref="K205:L205"/>
    <mergeCell ref="M205:N205"/>
    <mergeCell ref="S205:T205"/>
    <mergeCell ref="U205:V205"/>
    <mergeCell ref="AE204:AF204"/>
    <mergeCell ref="AG204:AH204"/>
    <mergeCell ref="AQ204:AR204"/>
    <mergeCell ref="AW204:AX204"/>
    <mergeCell ref="AI204:AJ204"/>
    <mergeCell ref="AK204:AL204"/>
    <mergeCell ref="AM204:AN204"/>
    <mergeCell ref="AO204:AP204"/>
    <mergeCell ref="A203:I203"/>
    <mergeCell ref="AW200:AX200"/>
    <mergeCell ref="AY200:AZ200"/>
    <mergeCell ref="A204:I204"/>
    <mergeCell ref="K204:L204"/>
    <mergeCell ref="M204:N204"/>
    <mergeCell ref="S204:T204"/>
    <mergeCell ref="U204:V204"/>
    <mergeCell ref="AG201:AH201"/>
    <mergeCell ref="AQ201:AR201"/>
    <mergeCell ref="AO201:AP201"/>
    <mergeCell ref="Q201:R201"/>
    <mergeCell ref="AU204:AV204"/>
    <mergeCell ref="O201:P201"/>
    <mergeCell ref="AM191:AN191"/>
    <mergeCell ref="AO191:AP191"/>
    <mergeCell ref="O23:P23"/>
    <mergeCell ref="O24:P24"/>
    <mergeCell ref="O27:P27"/>
    <mergeCell ref="O28:P28"/>
    <mergeCell ref="O29:P29"/>
    <mergeCell ref="O30:P30"/>
    <mergeCell ref="O15:P15"/>
    <mergeCell ref="O16:P16"/>
    <mergeCell ref="O19:P19"/>
    <mergeCell ref="O20:P20"/>
    <mergeCell ref="O21:P21"/>
    <mergeCell ref="O22:P22"/>
    <mergeCell ref="O79:P79"/>
    <mergeCell ref="O66:P66"/>
    <mergeCell ref="O67:P67"/>
    <mergeCell ref="O68:P68"/>
    <mergeCell ref="O69:P69"/>
    <mergeCell ref="O70:P70"/>
    <mergeCell ref="O52:P52"/>
    <mergeCell ref="O53:P53"/>
    <mergeCell ref="O54:P54"/>
    <mergeCell ref="O55:P55"/>
    <mergeCell ref="O56:P56"/>
    <mergeCell ref="O57:P57"/>
    <mergeCell ref="O42:P42"/>
    <mergeCell ref="O43:P43"/>
    <mergeCell ref="O44:P44"/>
    <mergeCell ref="Q53:R53"/>
    <mergeCell ref="Q54:R54"/>
    <mergeCell ref="Q55:R55"/>
    <mergeCell ref="AE205:AF205"/>
    <mergeCell ref="AG205:AH205"/>
    <mergeCell ref="AQ205:AR205"/>
    <mergeCell ref="AW205:AX205"/>
    <mergeCell ref="AI205:AJ205"/>
    <mergeCell ref="AK205:AL205"/>
    <mergeCell ref="AM205:AN205"/>
    <mergeCell ref="AO205:AP205"/>
    <mergeCell ref="AY204:AZ204"/>
    <mergeCell ref="BA204:BB204"/>
    <mergeCell ref="BI204:BJ204"/>
    <mergeCell ref="BA200:BB200"/>
    <mergeCell ref="BI200:BJ200"/>
    <mergeCell ref="BA198:BB198"/>
    <mergeCell ref="BI198:BJ198"/>
    <mergeCell ref="AY205:AZ205"/>
    <mergeCell ref="BA205:BB205"/>
    <mergeCell ref="BI205:BJ205"/>
    <mergeCell ref="BA199:BB199"/>
    <mergeCell ref="BI199:BJ199"/>
    <mergeCell ref="BA201:BB201"/>
    <mergeCell ref="BI201:BJ201"/>
    <mergeCell ref="AY198:AZ198"/>
    <mergeCell ref="AI198:AJ198"/>
    <mergeCell ref="AS205:AT205"/>
    <mergeCell ref="AU205:AV205"/>
    <mergeCell ref="AS201:AT201"/>
    <mergeCell ref="AU201:AV201"/>
    <mergeCell ref="AS199:AT199"/>
    <mergeCell ref="AW201:AX201"/>
    <mergeCell ref="AW199:AX199"/>
    <mergeCell ref="AS200:AT200"/>
    <mergeCell ref="O204:P204"/>
    <mergeCell ref="O205:P205"/>
    <mergeCell ref="Q6:R6"/>
    <mergeCell ref="Q7:R7"/>
    <mergeCell ref="Q8:R8"/>
    <mergeCell ref="Q9:R9"/>
    <mergeCell ref="Q10:R10"/>
    <mergeCell ref="O191:P191"/>
    <mergeCell ref="O192:P192"/>
    <mergeCell ref="O193:P193"/>
    <mergeCell ref="O194:P194"/>
    <mergeCell ref="O195:P195"/>
    <mergeCell ref="O198:P198"/>
    <mergeCell ref="O185:P185"/>
    <mergeCell ref="O186:P186"/>
    <mergeCell ref="O187:P187"/>
    <mergeCell ref="O188:P188"/>
    <mergeCell ref="O189:P189"/>
    <mergeCell ref="O190:P190"/>
    <mergeCell ref="O177:P177"/>
    <mergeCell ref="O178:P178"/>
    <mergeCell ref="O179:P179"/>
    <mergeCell ref="O180:P180"/>
    <mergeCell ref="Q27:R27"/>
    <mergeCell ref="Q28:R28"/>
    <mergeCell ref="Q29:R29"/>
    <mergeCell ref="O73:P73"/>
    <mergeCell ref="O76:P76"/>
    <mergeCell ref="O77:P77"/>
    <mergeCell ref="O78:P78"/>
    <mergeCell ref="O108:P108"/>
    <mergeCell ref="O121:P121"/>
    <mergeCell ref="O199:P199"/>
    <mergeCell ref="O200:P200"/>
    <mergeCell ref="O122:P122"/>
    <mergeCell ref="O123:P123"/>
    <mergeCell ref="O124:P124"/>
    <mergeCell ref="O127:P127"/>
    <mergeCell ref="O128:P128"/>
    <mergeCell ref="O110:P110"/>
    <mergeCell ref="O111:P111"/>
    <mergeCell ref="O114:P114"/>
    <mergeCell ref="O115:P115"/>
    <mergeCell ref="O116:P116"/>
    <mergeCell ref="O117:P117"/>
    <mergeCell ref="O102:P102"/>
    <mergeCell ref="O103:P103"/>
    <mergeCell ref="O104:P104"/>
    <mergeCell ref="O107:P107"/>
    <mergeCell ref="O141:P141"/>
    <mergeCell ref="O147:P147"/>
    <mergeCell ref="Q117:R117"/>
    <mergeCell ref="Q102:R102"/>
    <mergeCell ref="Q103:R103"/>
    <mergeCell ref="Q104:R104"/>
    <mergeCell ref="Q107:R107"/>
    <mergeCell ref="Q108:R108"/>
    <mergeCell ref="O51:P51"/>
    <mergeCell ref="Q68:R68"/>
    <mergeCell ref="Q69:R69"/>
    <mergeCell ref="Q70:R70"/>
    <mergeCell ref="Q200:R200"/>
    <mergeCell ref="O160:P160"/>
    <mergeCell ref="Q159:R159"/>
    <mergeCell ref="Q160:R160"/>
    <mergeCell ref="Q204:R204"/>
    <mergeCell ref="Q205:R205"/>
    <mergeCell ref="O1:P1"/>
    <mergeCell ref="Q1:R1"/>
    <mergeCell ref="Q191:R191"/>
    <mergeCell ref="Q192:R192"/>
    <mergeCell ref="Q193:R193"/>
    <mergeCell ref="Q194:R194"/>
    <mergeCell ref="Q195:R195"/>
    <mergeCell ref="Q198:R198"/>
    <mergeCell ref="Q185:R185"/>
    <mergeCell ref="Q186:R186"/>
    <mergeCell ref="Q187:R187"/>
    <mergeCell ref="Q188:R188"/>
    <mergeCell ref="Q189:R189"/>
    <mergeCell ref="Q190:R190"/>
    <mergeCell ref="Q177:R177"/>
    <mergeCell ref="Q178:R178"/>
    <mergeCell ref="Q179:R179"/>
    <mergeCell ref="Q180:R180"/>
    <mergeCell ref="Q183:R183"/>
    <mergeCell ref="Q184:R184"/>
    <mergeCell ref="Q165:R165"/>
    <mergeCell ref="Q166:R166"/>
    <mergeCell ref="Q77:R77"/>
    <mergeCell ref="Q78:R78"/>
    <mergeCell ref="Q116:R116"/>
    <mergeCell ref="Q52:R52"/>
    <mergeCell ref="Q56:R56"/>
    <mergeCell ref="Q57:R57"/>
    <mergeCell ref="Q20:R20"/>
    <mergeCell ref="Q21:R21"/>
    <mergeCell ref="AA19:AB19"/>
    <mergeCell ref="AC19:AD19"/>
    <mergeCell ref="W20:X20"/>
    <mergeCell ref="Y20:Z20"/>
    <mergeCell ref="AA20:AB20"/>
    <mergeCell ref="AC20:AD20"/>
    <mergeCell ref="W24:X24"/>
    <mergeCell ref="Y24:Z24"/>
    <mergeCell ref="AA24:AB24"/>
    <mergeCell ref="AC24:AD24"/>
    <mergeCell ref="W21:X21"/>
    <mergeCell ref="Y21:Z21"/>
    <mergeCell ref="AA21:AB21"/>
    <mergeCell ref="AC21:AD21"/>
    <mergeCell ref="W22:X22"/>
    <mergeCell ref="Y22:Z22"/>
    <mergeCell ref="AA22:AB22"/>
    <mergeCell ref="AC22:AD22"/>
    <mergeCell ref="W76:X76"/>
    <mergeCell ref="Y76:Z76"/>
    <mergeCell ref="AA76:AB76"/>
    <mergeCell ref="AC76:AD76"/>
    <mergeCell ref="W71:X71"/>
    <mergeCell ref="Y71:Z71"/>
    <mergeCell ref="AA71:AB71"/>
    <mergeCell ref="AC71:AD71"/>
    <mergeCell ref="W72:X72"/>
    <mergeCell ref="Y72:Z72"/>
    <mergeCell ref="AA72:AB72"/>
    <mergeCell ref="AC72:AD72"/>
    <mergeCell ref="W69:X69"/>
    <mergeCell ref="Y69:Z69"/>
    <mergeCell ref="AA69:AB69"/>
    <mergeCell ref="AC69:AD69"/>
    <mergeCell ref="W70:X70"/>
    <mergeCell ref="Y70:Z70"/>
    <mergeCell ref="AA70:AB70"/>
    <mergeCell ref="AC70:AD70"/>
    <mergeCell ref="W77:X77"/>
    <mergeCell ref="Y77:Z77"/>
    <mergeCell ref="AA77:AB77"/>
    <mergeCell ref="AC77:AD77"/>
    <mergeCell ref="W78:X78"/>
    <mergeCell ref="Y78:Z78"/>
    <mergeCell ref="AA78:AB78"/>
    <mergeCell ref="AC78:AD78"/>
    <mergeCell ref="W85:X85"/>
    <mergeCell ref="Y85:Z85"/>
    <mergeCell ref="AA85:AB85"/>
    <mergeCell ref="AC85:AD85"/>
    <mergeCell ref="W86:X86"/>
    <mergeCell ref="Y86:Z86"/>
    <mergeCell ref="AA86:AB86"/>
    <mergeCell ref="AC86:AD86"/>
    <mergeCell ref="W81:X81"/>
    <mergeCell ref="Y81:Z81"/>
    <mergeCell ref="AA81:AB81"/>
    <mergeCell ref="AC81:AD81"/>
    <mergeCell ref="W84:X84"/>
    <mergeCell ref="Y84:Z84"/>
    <mergeCell ref="AA84:AB84"/>
    <mergeCell ref="AC84:AD84"/>
    <mergeCell ref="AC116:AD116"/>
    <mergeCell ref="W121:X121"/>
    <mergeCell ref="AA104:AB104"/>
    <mergeCell ref="AC104:AD104"/>
    <mergeCell ref="W101:X101"/>
    <mergeCell ref="Y101:Z101"/>
    <mergeCell ref="AA101:AB101"/>
    <mergeCell ref="AC101:AD101"/>
    <mergeCell ref="W102:X102"/>
    <mergeCell ref="Y102:Z102"/>
    <mergeCell ref="AA102:AB102"/>
    <mergeCell ref="AC102:AD102"/>
    <mergeCell ref="W111:X111"/>
    <mergeCell ref="Y111:Z111"/>
    <mergeCell ref="AA111:AB111"/>
    <mergeCell ref="AC111:AD111"/>
    <mergeCell ref="W114:X114"/>
    <mergeCell ref="Y114:Z114"/>
    <mergeCell ref="AA114:AB114"/>
    <mergeCell ref="AC114:AD114"/>
    <mergeCell ref="W103:X103"/>
    <mergeCell ref="Y103:Z103"/>
    <mergeCell ref="AA103:AB103"/>
    <mergeCell ref="AC103:AD103"/>
    <mergeCell ref="Y191:Z191"/>
    <mergeCell ref="AA191:AB191"/>
    <mergeCell ref="AC191:AD191"/>
    <mergeCell ref="Y132:Z132"/>
    <mergeCell ref="AA132:AB132"/>
    <mergeCell ref="AC132:AD132"/>
    <mergeCell ref="W129:X129"/>
    <mergeCell ref="Y129:Z129"/>
    <mergeCell ref="AA129:AB129"/>
    <mergeCell ref="AC129:AD129"/>
    <mergeCell ref="W130:X130"/>
    <mergeCell ref="Y130:Z130"/>
    <mergeCell ref="AA130:AB130"/>
    <mergeCell ref="AC130:AD130"/>
    <mergeCell ref="W139:X139"/>
    <mergeCell ref="Y139:Z139"/>
    <mergeCell ref="AA139:AB139"/>
    <mergeCell ref="AC139:AD139"/>
    <mergeCell ref="W137:X137"/>
    <mergeCell ref="Y137:Z137"/>
    <mergeCell ref="AA137:AB137"/>
    <mergeCell ref="AC137:AD137"/>
    <mergeCell ref="W138:X138"/>
    <mergeCell ref="Y138:Z138"/>
    <mergeCell ref="AA138:AB138"/>
    <mergeCell ref="AC138:AD138"/>
    <mergeCell ref="AC173:AD173"/>
    <mergeCell ref="W160:X160"/>
    <mergeCell ref="Y160:Z160"/>
    <mergeCell ref="AA160:AB160"/>
    <mergeCell ref="AC160:AD160"/>
    <mergeCell ref="W171:X171"/>
    <mergeCell ref="W198:X198"/>
    <mergeCell ref="Y198:Z198"/>
    <mergeCell ref="AA198:AB198"/>
    <mergeCell ref="AC198:AD198"/>
    <mergeCell ref="W193:X193"/>
    <mergeCell ref="Y193:Z193"/>
    <mergeCell ref="AA193:AB193"/>
    <mergeCell ref="AC193:AD193"/>
    <mergeCell ref="W194:X194"/>
    <mergeCell ref="Y194:Z194"/>
    <mergeCell ref="AA194:AB194"/>
    <mergeCell ref="AC194:AD194"/>
    <mergeCell ref="W205:X205"/>
    <mergeCell ref="Y205:Z205"/>
    <mergeCell ref="AA205:AB205"/>
    <mergeCell ref="AC205:AD205"/>
    <mergeCell ref="W201:X201"/>
    <mergeCell ref="Y201:Z201"/>
    <mergeCell ref="AA201:AB201"/>
    <mergeCell ref="AC201:AD201"/>
    <mergeCell ref="W204:X204"/>
    <mergeCell ref="Y204:Z204"/>
    <mergeCell ref="AA204:AB204"/>
    <mergeCell ref="AC204:AD204"/>
    <mergeCell ref="W199:X199"/>
    <mergeCell ref="Y199:Z199"/>
    <mergeCell ref="AA199:AB199"/>
    <mergeCell ref="AC199:AD199"/>
    <mergeCell ref="W200:X200"/>
    <mergeCell ref="Y200:Z200"/>
    <mergeCell ref="AA200:AB200"/>
    <mergeCell ref="AC200:AD200"/>
    <mergeCell ref="W169:X169"/>
    <mergeCell ref="Y169:Z169"/>
    <mergeCell ref="AA169:AB169"/>
    <mergeCell ref="AC169:AD169"/>
    <mergeCell ref="AI1:AJ1"/>
    <mergeCell ref="AI7:AJ7"/>
    <mergeCell ref="AI8:AJ8"/>
    <mergeCell ref="AI9:AJ9"/>
    <mergeCell ref="AI10:AJ10"/>
    <mergeCell ref="AC164:AD164"/>
    <mergeCell ref="Y121:Z121"/>
    <mergeCell ref="AA121:AB121"/>
    <mergeCell ref="AC121:AD121"/>
    <mergeCell ref="W122:X122"/>
    <mergeCell ref="Y122:Z122"/>
    <mergeCell ref="AA122:AB122"/>
    <mergeCell ref="AC122:AD122"/>
    <mergeCell ref="W120:X120"/>
    <mergeCell ref="Y120:Z120"/>
    <mergeCell ref="AA120:AB120"/>
    <mergeCell ref="W104:X104"/>
    <mergeCell ref="Y104:Z104"/>
    <mergeCell ref="W96:X96"/>
    <mergeCell ref="Y96:Z96"/>
    <mergeCell ref="AC120:AD120"/>
    <mergeCell ref="W115:X115"/>
    <mergeCell ref="Y115:Z115"/>
    <mergeCell ref="AA115:AB115"/>
    <mergeCell ref="AC115:AD115"/>
    <mergeCell ref="W116:X116"/>
    <mergeCell ref="Y116:Z116"/>
    <mergeCell ref="AA116:AB116"/>
    <mergeCell ref="AS14:AT14"/>
    <mergeCell ref="AU14:AV14"/>
    <mergeCell ref="AU7:AV7"/>
    <mergeCell ref="AS8:AT8"/>
    <mergeCell ref="AU8:AV8"/>
    <mergeCell ref="AS9:AT9"/>
    <mergeCell ref="AU9:AV9"/>
    <mergeCell ref="AS23:AT23"/>
    <mergeCell ref="AU23:AV23"/>
    <mergeCell ref="AS24:AT24"/>
    <mergeCell ref="AU24:AV24"/>
    <mergeCell ref="AS21:AT21"/>
    <mergeCell ref="AU21:AV21"/>
    <mergeCell ref="AS22:AT22"/>
    <mergeCell ref="AU22:AV22"/>
    <mergeCell ref="AS19:AT19"/>
    <mergeCell ref="AU19:AV19"/>
    <mergeCell ref="AS20:AT20"/>
    <mergeCell ref="AU20:AV20"/>
    <mergeCell ref="AU38:AV38"/>
    <mergeCell ref="AS35:AT35"/>
    <mergeCell ref="AU35:AV35"/>
    <mergeCell ref="AS36:AT36"/>
    <mergeCell ref="AU36:AV36"/>
    <mergeCell ref="AS51:AT51"/>
    <mergeCell ref="AU51:AV51"/>
    <mergeCell ref="AS47:AT47"/>
    <mergeCell ref="AU47:AV47"/>
    <mergeCell ref="AS48:AT48"/>
    <mergeCell ref="AU48:AV48"/>
    <mergeCell ref="AS43:AT43"/>
    <mergeCell ref="AU43:AV43"/>
    <mergeCell ref="AS44:AT44"/>
    <mergeCell ref="AU44:AV44"/>
    <mergeCell ref="AS77:AT77"/>
    <mergeCell ref="AU77:AV77"/>
    <mergeCell ref="AS73:AT73"/>
    <mergeCell ref="AU73:AV73"/>
    <mergeCell ref="AS76:AT76"/>
    <mergeCell ref="AU76:AV76"/>
    <mergeCell ref="AS41:AT41"/>
    <mergeCell ref="AU41:AV41"/>
    <mergeCell ref="AU42:AV42"/>
    <mergeCell ref="AS117:AT117"/>
    <mergeCell ref="AU117:AV117"/>
    <mergeCell ref="AS120:AT120"/>
    <mergeCell ref="AU120:AV120"/>
    <mergeCell ref="AS115:AT115"/>
    <mergeCell ref="AU115:AV115"/>
    <mergeCell ref="AS116:AT116"/>
    <mergeCell ref="AU116:AV116"/>
    <mergeCell ref="AS111:AT111"/>
    <mergeCell ref="AU111:AV111"/>
    <mergeCell ref="AS114:AT114"/>
    <mergeCell ref="AU114:AV114"/>
    <mergeCell ref="AS91:AT91"/>
    <mergeCell ref="AU91:AV91"/>
    <mergeCell ref="AS121:AT121"/>
    <mergeCell ref="AU121:AV121"/>
    <mergeCell ref="AS109:AT109"/>
    <mergeCell ref="AU109:AV109"/>
    <mergeCell ref="AS99:AT99"/>
    <mergeCell ref="AU99:AV99"/>
    <mergeCell ref="AU102:AV102"/>
    <mergeCell ref="AS103:AT103"/>
    <mergeCell ref="AU103:AV103"/>
    <mergeCell ref="AU132:AV132"/>
    <mergeCell ref="AS129:AT129"/>
    <mergeCell ref="AU129:AV129"/>
    <mergeCell ref="AS130:AT130"/>
    <mergeCell ref="AU130:AV130"/>
    <mergeCell ref="AS141:AT141"/>
    <mergeCell ref="AU141:AV141"/>
    <mergeCell ref="AS142:AT142"/>
    <mergeCell ref="AU142:AV142"/>
    <mergeCell ref="AS139:AT139"/>
    <mergeCell ref="AU139:AV139"/>
    <mergeCell ref="AS140:AT140"/>
    <mergeCell ref="AU140:AV140"/>
    <mergeCell ref="AS137:AT137"/>
    <mergeCell ref="AU137:AV137"/>
    <mergeCell ref="AS138:AT138"/>
    <mergeCell ref="AU138:AV138"/>
    <mergeCell ref="AU200:AV200"/>
    <mergeCell ref="AS195:AT195"/>
    <mergeCell ref="AU195:AV195"/>
    <mergeCell ref="AS198:AT198"/>
    <mergeCell ref="AU198:AV198"/>
    <mergeCell ref="AS163:AT163"/>
    <mergeCell ref="AU163:AV163"/>
    <mergeCell ref="AS164:AT164"/>
    <mergeCell ref="AU164:AV164"/>
    <mergeCell ref="AS171:AT171"/>
    <mergeCell ref="AU171:AV171"/>
    <mergeCell ref="AS172:AT172"/>
    <mergeCell ref="AU172:AV172"/>
    <mergeCell ref="AS169:AT169"/>
    <mergeCell ref="AU169:AV169"/>
    <mergeCell ref="AS170:AT170"/>
    <mergeCell ref="AU170:AV170"/>
    <mergeCell ref="AS165:AT165"/>
    <mergeCell ref="AU165:AV165"/>
    <mergeCell ref="AS166:AT166"/>
    <mergeCell ref="AU166:AV166"/>
    <mergeCell ref="AU199:AV199"/>
    <mergeCell ref="AS184:AT184"/>
    <mergeCell ref="AU184:AV184"/>
    <mergeCell ref="AS173:AT173"/>
    <mergeCell ref="AU173:AV173"/>
    <mergeCell ref="BS6:BT6"/>
    <mergeCell ref="BS7:BT7"/>
    <mergeCell ref="BS8:BT8"/>
    <mergeCell ref="BS9:BT9"/>
    <mergeCell ref="BS10:BT10"/>
    <mergeCell ref="AS193:AT193"/>
    <mergeCell ref="AU193:AV193"/>
    <mergeCell ref="AS194:AT194"/>
    <mergeCell ref="AU194:AV194"/>
    <mergeCell ref="AS191:AT191"/>
    <mergeCell ref="AU191:AV191"/>
    <mergeCell ref="AS192:AT192"/>
    <mergeCell ref="AU192:AV192"/>
    <mergeCell ref="AS189:AT189"/>
    <mergeCell ref="AU189:AV189"/>
    <mergeCell ref="AS190:AT190"/>
    <mergeCell ref="AU190:AV190"/>
    <mergeCell ref="AS159:AT159"/>
    <mergeCell ref="AU159:AV159"/>
    <mergeCell ref="AS160:AT160"/>
    <mergeCell ref="AU160:AV160"/>
    <mergeCell ref="AS157:AT157"/>
    <mergeCell ref="AU157:AV157"/>
    <mergeCell ref="AS158:AT158"/>
    <mergeCell ref="AU158:AV158"/>
    <mergeCell ref="AS135:AT135"/>
    <mergeCell ref="AU135:AV135"/>
    <mergeCell ref="AS136:AT136"/>
    <mergeCell ref="AU136:AV136"/>
    <mergeCell ref="AS131:AT131"/>
    <mergeCell ref="AU131:AV131"/>
    <mergeCell ref="AS132:AT132"/>
    <mergeCell ref="BS38:BT38"/>
    <mergeCell ref="BS41:BT41"/>
    <mergeCell ref="BS42:BT42"/>
    <mergeCell ref="BS43:BT43"/>
    <mergeCell ref="BS44:BT44"/>
    <mergeCell ref="BS34:BT34"/>
    <mergeCell ref="BS35:BT35"/>
    <mergeCell ref="BS36:BT36"/>
    <mergeCell ref="BS37:BT37"/>
    <mergeCell ref="BS24:BT24"/>
    <mergeCell ref="BS27:BT27"/>
    <mergeCell ref="BS28:BT28"/>
    <mergeCell ref="BS29:BT29"/>
    <mergeCell ref="BS30:BT30"/>
    <mergeCell ref="BS14:BT14"/>
    <mergeCell ref="BS15:BT15"/>
    <mergeCell ref="BS16:BT16"/>
    <mergeCell ref="BS19:BT19"/>
    <mergeCell ref="BS20:BT20"/>
    <mergeCell ref="BS64:BT64"/>
    <mergeCell ref="BS65:BT65"/>
    <mergeCell ref="BS66:BT66"/>
    <mergeCell ref="BS67:BT67"/>
    <mergeCell ref="BS68:BT68"/>
    <mergeCell ref="BS57:BT57"/>
    <mergeCell ref="BS58:BT58"/>
    <mergeCell ref="BS59:BT59"/>
    <mergeCell ref="BS62:BT62"/>
    <mergeCell ref="BS63:BT63"/>
    <mergeCell ref="BS52:BT52"/>
    <mergeCell ref="BS53:BT53"/>
    <mergeCell ref="BS54:BT54"/>
    <mergeCell ref="BS55:BT55"/>
    <mergeCell ref="BQ51:BR51"/>
    <mergeCell ref="BQ52:BR52"/>
    <mergeCell ref="BQ53:BR53"/>
    <mergeCell ref="BQ54:BR54"/>
    <mergeCell ref="BQ55:BR55"/>
    <mergeCell ref="BS56:BT56"/>
    <mergeCell ref="BQ56:BR56"/>
    <mergeCell ref="BQ57:BR57"/>
    <mergeCell ref="BQ58:BR58"/>
    <mergeCell ref="BQ59:BR59"/>
    <mergeCell ref="BQ62:BR62"/>
    <mergeCell ref="BQ63:BR63"/>
    <mergeCell ref="BQ64:BR64"/>
    <mergeCell ref="BQ65:BR65"/>
    <mergeCell ref="BQ66:BR66"/>
    <mergeCell ref="BQ67:BR67"/>
    <mergeCell ref="BQ68:BR68"/>
    <mergeCell ref="BS88:BT88"/>
    <mergeCell ref="BS89:BT89"/>
    <mergeCell ref="BS90:BT90"/>
    <mergeCell ref="BS91:BT91"/>
    <mergeCell ref="BS92:BT92"/>
    <mergeCell ref="BS84:BT84"/>
    <mergeCell ref="BS85:BT85"/>
    <mergeCell ref="BS86:BT86"/>
    <mergeCell ref="BS87:BT87"/>
    <mergeCell ref="BS76:BT76"/>
    <mergeCell ref="BS77:BT77"/>
    <mergeCell ref="BS78:BT78"/>
    <mergeCell ref="BS79:BT79"/>
    <mergeCell ref="BS80:BT80"/>
    <mergeCell ref="BS69:BT69"/>
    <mergeCell ref="BS70:BT70"/>
    <mergeCell ref="BS71:BT71"/>
    <mergeCell ref="BS72:BT72"/>
    <mergeCell ref="BS73:BT73"/>
    <mergeCell ref="BS120:BT120"/>
    <mergeCell ref="BS121:BT121"/>
    <mergeCell ref="BS122:BT122"/>
    <mergeCell ref="BS123:BT123"/>
    <mergeCell ref="BS124:BT124"/>
    <mergeCell ref="BS107:BT107"/>
    <mergeCell ref="BS108:BT108"/>
    <mergeCell ref="BS109:BT109"/>
    <mergeCell ref="BS110:BT110"/>
    <mergeCell ref="BS111:BT111"/>
    <mergeCell ref="BS100:BT100"/>
    <mergeCell ref="BS101:BT101"/>
    <mergeCell ref="BS102:BT102"/>
    <mergeCell ref="BS103:BT103"/>
    <mergeCell ref="BS104:BT104"/>
    <mergeCell ref="BS93:BT93"/>
    <mergeCell ref="BS94:BT94"/>
    <mergeCell ref="BS95:BT95"/>
    <mergeCell ref="BS96:BT96"/>
    <mergeCell ref="BS99:BT99"/>
    <mergeCell ref="BS116:BT116"/>
    <mergeCell ref="BS117:BT117"/>
    <mergeCell ref="BS114:BT114"/>
    <mergeCell ref="BS115:BT115"/>
    <mergeCell ref="BS98:BT98"/>
    <mergeCell ref="BS97:BT97"/>
    <mergeCell ref="BS141:BT141"/>
    <mergeCell ref="BS142:BT142"/>
    <mergeCell ref="BS143:BT143"/>
    <mergeCell ref="BS144:BT144"/>
    <mergeCell ref="BS145:BT145"/>
    <mergeCell ref="BQ142:BR142"/>
    <mergeCell ref="BQ143:BR143"/>
    <mergeCell ref="BQ144:BR144"/>
    <mergeCell ref="BQ145:BR145"/>
    <mergeCell ref="BS129:BT129"/>
    <mergeCell ref="BS130:BT130"/>
    <mergeCell ref="BS131:BT131"/>
    <mergeCell ref="BS132:BT132"/>
    <mergeCell ref="BS135:BT135"/>
    <mergeCell ref="BS140:BT140"/>
    <mergeCell ref="BQ136:BR136"/>
    <mergeCell ref="BQ137:BR137"/>
    <mergeCell ref="BQ138:BR138"/>
    <mergeCell ref="BQ139:BR139"/>
    <mergeCell ref="BQ140:BR140"/>
    <mergeCell ref="BQ141:BR141"/>
    <mergeCell ref="BS189:BT189"/>
    <mergeCell ref="BS177:BT177"/>
    <mergeCell ref="BS178:BT178"/>
    <mergeCell ref="BS179:BT179"/>
    <mergeCell ref="BS180:BT180"/>
    <mergeCell ref="BS183:BT183"/>
    <mergeCell ref="BS158:BT158"/>
    <mergeCell ref="BS159:BT159"/>
    <mergeCell ref="BS160:BT160"/>
    <mergeCell ref="BS163:BT163"/>
    <mergeCell ref="BS164:BT164"/>
    <mergeCell ref="BS153:BT153"/>
    <mergeCell ref="BS154:BT154"/>
    <mergeCell ref="BS155:BT155"/>
    <mergeCell ref="BS156:BT156"/>
    <mergeCell ref="BS157:BT157"/>
    <mergeCell ref="BS146:BT146"/>
    <mergeCell ref="BS147:BT147"/>
    <mergeCell ref="BS150:BT150"/>
    <mergeCell ref="BS151:BT151"/>
    <mergeCell ref="BS152:BT152"/>
    <mergeCell ref="BS184:BT184"/>
    <mergeCell ref="BS171:BT171"/>
    <mergeCell ref="BS172:BT172"/>
    <mergeCell ref="BS173:BT173"/>
    <mergeCell ref="BS176:BT176"/>
    <mergeCell ref="BS204:BT204"/>
    <mergeCell ref="BS205:BT205"/>
    <mergeCell ref="BS1:BT1"/>
    <mergeCell ref="BU1:BV1"/>
    <mergeCell ref="BW1:BX1"/>
    <mergeCell ref="BY1:BZ1"/>
    <mergeCell ref="BU2:BZ3"/>
    <mergeCell ref="BU4:BZ4"/>
    <mergeCell ref="BU6:BV6"/>
    <mergeCell ref="BW6:BX6"/>
    <mergeCell ref="BY6:BZ6"/>
    <mergeCell ref="BU7:BV7"/>
    <mergeCell ref="BW7:BX7"/>
    <mergeCell ref="BY7:BZ7"/>
    <mergeCell ref="BU8:BV8"/>
    <mergeCell ref="BW8:BX8"/>
    <mergeCell ref="BY8:BZ8"/>
    <mergeCell ref="BU9:BV9"/>
    <mergeCell ref="BS195:BT195"/>
    <mergeCell ref="BS198:BT198"/>
    <mergeCell ref="BS199:BT199"/>
    <mergeCell ref="BS200:BT200"/>
    <mergeCell ref="BS201:BT201"/>
    <mergeCell ref="BS190:BT190"/>
    <mergeCell ref="BS191:BT191"/>
    <mergeCell ref="BS192:BT192"/>
    <mergeCell ref="BS193:BT193"/>
    <mergeCell ref="BS194:BT194"/>
    <mergeCell ref="BS185:BT185"/>
    <mergeCell ref="BS186:BT186"/>
    <mergeCell ref="BS187:BT187"/>
    <mergeCell ref="BS188:BT188"/>
    <mergeCell ref="BU16:BV16"/>
    <mergeCell ref="BW16:BX16"/>
    <mergeCell ref="BY16:BZ16"/>
    <mergeCell ref="BU19:BV19"/>
    <mergeCell ref="BW19:BX19"/>
    <mergeCell ref="BY19:BZ19"/>
    <mergeCell ref="BU20:BV20"/>
    <mergeCell ref="BW20:BX20"/>
    <mergeCell ref="BY20:BZ20"/>
    <mergeCell ref="BU21:BV21"/>
    <mergeCell ref="BW21:BX21"/>
    <mergeCell ref="BY21:BZ21"/>
    <mergeCell ref="BU22:BV22"/>
    <mergeCell ref="BW22:BX22"/>
    <mergeCell ref="BY22:BZ22"/>
    <mergeCell ref="BW9:BX9"/>
    <mergeCell ref="BY9:BZ9"/>
    <mergeCell ref="BU10:BV10"/>
    <mergeCell ref="BW10:BX10"/>
    <mergeCell ref="BY10:BZ10"/>
    <mergeCell ref="BU11:BV11"/>
    <mergeCell ref="BW11:BX11"/>
    <mergeCell ref="BY11:BZ11"/>
    <mergeCell ref="BU14:BV14"/>
    <mergeCell ref="BW14:BX14"/>
    <mergeCell ref="BY14:BZ14"/>
    <mergeCell ref="BU15:BV15"/>
    <mergeCell ref="BW15:BX15"/>
    <mergeCell ref="BY15:BZ15"/>
    <mergeCell ref="BU30:BV30"/>
    <mergeCell ref="BW30:BX30"/>
    <mergeCell ref="BY30:BZ30"/>
    <mergeCell ref="BU33:BV33"/>
    <mergeCell ref="BW33:BX33"/>
    <mergeCell ref="BY33:BZ33"/>
    <mergeCell ref="BU34:BV34"/>
    <mergeCell ref="BW34:BX34"/>
    <mergeCell ref="BY34:BZ34"/>
    <mergeCell ref="BU35:BV35"/>
    <mergeCell ref="BW35:BX35"/>
    <mergeCell ref="BY35:BZ35"/>
    <mergeCell ref="BU36:BV36"/>
    <mergeCell ref="BW36:BX36"/>
    <mergeCell ref="BY36:BZ36"/>
    <mergeCell ref="BU23:BV23"/>
    <mergeCell ref="BW23:BX23"/>
    <mergeCell ref="BY23:BZ23"/>
    <mergeCell ref="BU24:BV24"/>
    <mergeCell ref="BW24:BX24"/>
    <mergeCell ref="BY24:BZ24"/>
    <mergeCell ref="BU27:BV27"/>
    <mergeCell ref="BW27:BX27"/>
    <mergeCell ref="BY27:BZ27"/>
    <mergeCell ref="BU28:BV28"/>
    <mergeCell ref="BW28:BX28"/>
    <mergeCell ref="BY28:BZ28"/>
    <mergeCell ref="BU29:BV29"/>
    <mergeCell ref="BW29:BX29"/>
    <mergeCell ref="BY29:BZ29"/>
    <mergeCell ref="BU44:BV44"/>
    <mergeCell ref="BW44:BX44"/>
    <mergeCell ref="BY44:BZ44"/>
    <mergeCell ref="BU47:BV47"/>
    <mergeCell ref="BW47:BX47"/>
    <mergeCell ref="BY47:BZ47"/>
    <mergeCell ref="BU48:BV48"/>
    <mergeCell ref="BW48:BX48"/>
    <mergeCell ref="BY48:BZ48"/>
    <mergeCell ref="BU51:BV51"/>
    <mergeCell ref="BW51:BX51"/>
    <mergeCell ref="BY51:BZ51"/>
    <mergeCell ref="BU52:BV52"/>
    <mergeCell ref="BW52:BX52"/>
    <mergeCell ref="BY52:BZ52"/>
    <mergeCell ref="BU37:BV37"/>
    <mergeCell ref="BW37:BX37"/>
    <mergeCell ref="BY37:BZ37"/>
    <mergeCell ref="BU38:BV38"/>
    <mergeCell ref="BW38:BX38"/>
    <mergeCell ref="BY38:BZ38"/>
    <mergeCell ref="BU41:BV41"/>
    <mergeCell ref="BW41:BX41"/>
    <mergeCell ref="BY41:BZ41"/>
    <mergeCell ref="BU42:BV42"/>
    <mergeCell ref="BW42:BX42"/>
    <mergeCell ref="BY42:BZ42"/>
    <mergeCell ref="BU43:BV43"/>
    <mergeCell ref="BW43:BX43"/>
    <mergeCell ref="BY43:BZ43"/>
    <mergeCell ref="BU58:BV58"/>
    <mergeCell ref="BW58:BX58"/>
    <mergeCell ref="BY58:BZ58"/>
    <mergeCell ref="BU59:BV59"/>
    <mergeCell ref="BW59:BX59"/>
    <mergeCell ref="BY59:BZ59"/>
    <mergeCell ref="BU62:BV62"/>
    <mergeCell ref="BW62:BX62"/>
    <mergeCell ref="BY62:BZ62"/>
    <mergeCell ref="BU63:BV63"/>
    <mergeCell ref="BW63:BX63"/>
    <mergeCell ref="BY63:BZ63"/>
    <mergeCell ref="BU64:BV64"/>
    <mergeCell ref="BW64:BX64"/>
    <mergeCell ref="BY64:BZ64"/>
    <mergeCell ref="BU53:BV53"/>
    <mergeCell ref="BW53:BX53"/>
    <mergeCell ref="BY53:BZ53"/>
    <mergeCell ref="BU54:BV54"/>
    <mergeCell ref="BW54:BX54"/>
    <mergeCell ref="BY54:BZ54"/>
    <mergeCell ref="BU55:BV55"/>
    <mergeCell ref="BW55:BX55"/>
    <mergeCell ref="BY55:BZ55"/>
    <mergeCell ref="BU56:BV56"/>
    <mergeCell ref="BW56:BX56"/>
    <mergeCell ref="BY56:BZ56"/>
    <mergeCell ref="BU57:BV57"/>
    <mergeCell ref="BW57:BX57"/>
    <mergeCell ref="BY57:BZ57"/>
    <mergeCell ref="BU70:BV70"/>
    <mergeCell ref="BW70:BX70"/>
    <mergeCell ref="BY70:BZ70"/>
    <mergeCell ref="BU71:BV71"/>
    <mergeCell ref="BW71:BX71"/>
    <mergeCell ref="BY71:BZ71"/>
    <mergeCell ref="BU72:BV72"/>
    <mergeCell ref="BW72:BX72"/>
    <mergeCell ref="BY72:BZ72"/>
    <mergeCell ref="BU73:BV73"/>
    <mergeCell ref="BW73:BX73"/>
    <mergeCell ref="BY73:BZ73"/>
    <mergeCell ref="BU76:BV76"/>
    <mergeCell ref="BW76:BX76"/>
    <mergeCell ref="BY76:BZ76"/>
    <mergeCell ref="BU65:BV65"/>
    <mergeCell ref="BW65:BX65"/>
    <mergeCell ref="BY65:BZ65"/>
    <mergeCell ref="BU66:BV66"/>
    <mergeCell ref="BW66:BX66"/>
    <mergeCell ref="BY66:BZ66"/>
    <mergeCell ref="BU67:BV67"/>
    <mergeCell ref="BW67:BX67"/>
    <mergeCell ref="BY67:BZ67"/>
    <mergeCell ref="BU68:BV68"/>
    <mergeCell ref="BW68:BX68"/>
    <mergeCell ref="BY68:BZ68"/>
    <mergeCell ref="BU69:BV69"/>
    <mergeCell ref="BW69:BX69"/>
    <mergeCell ref="BY69:BZ69"/>
    <mergeCell ref="BU84:BV84"/>
    <mergeCell ref="BW84:BX84"/>
    <mergeCell ref="BY84:BZ84"/>
    <mergeCell ref="BU85:BV85"/>
    <mergeCell ref="BW85:BX85"/>
    <mergeCell ref="BY85:BZ85"/>
    <mergeCell ref="BU86:BV86"/>
    <mergeCell ref="BW86:BX86"/>
    <mergeCell ref="BY86:BZ86"/>
    <mergeCell ref="BU87:BV87"/>
    <mergeCell ref="BW87:BX87"/>
    <mergeCell ref="BY87:BZ87"/>
    <mergeCell ref="BU88:BV88"/>
    <mergeCell ref="BW88:BX88"/>
    <mergeCell ref="BY88:BZ88"/>
    <mergeCell ref="BU77:BV77"/>
    <mergeCell ref="BW77:BX77"/>
    <mergeCell ref="BY77:BZ77"/>
    <mergeCell ref="BU78:BV78"/>
    <mergeCell ref="BW78:BX78"/>
    <mergeCell ref="BY78:BZ78"/>
    <mergeCell ref="BU79:BV79"/>
    <mergeCell ref="BW79:BX79"/>
    <mergeCell ref="BY79:BZ79"/>
    <mergeCell ref="BU80:BV80"/>
    <mergeCell ref="BW80:BX80"/>
    <mergeCell ref="BY80:BZ80"/>
    <mergeCell ref="BU81:BV81"/>
    <mergeCell ref="BW81:BX81"/>
    <mergeCell ref="BY81:BZ81"/>
    <mergeCell ref="BU94:BV94"/>
    <mergeCell ref="BW94:BX94"/>
    <mergeCell ref="BY94:BZ94"/>
    <mergeCell ref="BU95:BV95"/>
    <mergeCell ref="BW95:BX95"/>
    <mergeCell ref="BY95:BZ95"/>
    <mergeCell ref="BU96:BV96"/>
    <mergeCell ref="BW96:BX96"/>
    <mergeCell ref="BY96:BZ96"/>
    <mergeCell ref="BU99:BV99"/>
    <mergeCell ref="BW99:BX99"/>
    <mergeCell ref="BY99:BZ99"/>
    <mergeCell ref="BU100:BV100"/>
    <mergeCell ref="BW100:BX100"/>
    <mergeCell ref="BY100:BZ100"/>
    <mergeCell ref="BU89:BV89"/>
    <mergeCell ref="BW89:BX89"/>
    <mergeCell ref="BY89:BZ89"/>
    <mergeCell ref="BU90:BV90"/>
    <mergeCell ref="BW90:BX90"/>
    <mergeCell ref="BY90:BZ90"/>
    <mergeCell ref="BU91:BV91"/>
    <mergeCell ref="BW91:BX91"/>
    <mergeCell ref="BY91:BZ91"/>
    <mergeCell ref="BU92:BV92"/>
    <mergeCell ref="BW92:BX92"/>
    <mergeCell ref="BY92:BZ92"/>
    <mergeCell ref="BU93:BV93"/>
    <mergeCell ref="BW93:BX93"/>
    <mergeCell ref="BY93:BZ93"/>
    <mergeCell ref="BY97:BZ97"/>
    <mergeCell ref="BY98:BZ98"/>
    <mergeCell ref="BU108:BV108"/>
    <mergeCell ref="BW108:BX108"/>
    <mergeCell ref="BY108:BZ108"/>
    <mergeCell ref="BU109:BV109"/>
    <mergeCell ref="BW109:BX109"/>
    <mergeCell ref="BY109:BZ109"/>
    <mergeCell ref="BU110:BV110"/>
    <mergeCell ref="BW110:BX110"/>
    <mergeCell ref="BY110:BZ110"/>
    <mergeCell ref="BU111:BV111"/>
    <mergeCell ref="BW111:BX111"/>
    <mergeCell ref="BY111:BZ111"/>
    <mergeCell ref="BU114:BV114"/>
    <mergeCell ref="BW114:BX114"/>
    <mergeCell ref="BY114:BZ114"/>
    <mergeCell ref="BU101:BV101"/>
    <mergeCell ref="BW101:BX101"/>
    <mergeCell ref="BY101:BZ101"/>
    <mergeCell ref="BU102:BV102"/>
    <mergeCell ref="BW102:BX102"/>
    <mergeCell ref="BY102:BZ102"/>
    <mergeCell ref="BU103:BV103"/>
    <mergeCell ref="BW103:BX103"/>
    <mergeCell ref="BY103:BZ103"/>
    <mergeCell ref="BU104:BV104"/>
    <mergeCell ref="BW104:BX104"/>
    <mergeCell ref="BY104:BZ104"/>
    <mergeCell ref="BU107:BV107"/>
    <mergeCell ref="BW107:BX107"/>
    <mergeCell ref="BY107:BZ107"/>
    <mergeCell ref="BU122:BV122"/>
    <mergeCell ref="BW122:BX122"/>
    <mergeCell ref="BY122:BZ122"/>
    <mergeCell ref="BU123:BV123"/>
    <mergeCell ref="BW123:BX123"/>
    <mergeCell ref="BY123:BZ123"/>
    <mergeCell ref="BU124:BV124"/>
    <mergeCell ref="BW124:BX124"/>
    <mergeCell ref="BY124:BZ124"/>
    <mergeCell ref="BU127:BV127"/>
    <mergeCell ref="BW127:BX127"/>
    <mergeCell ref="BY127:BZ127"/>
    <mergeCell ref="BU128:BV128"/>
    <mergeCell ref="BW128:BX128"/>
    <mergeCell ref="BY128:BZ128"/>
    <mergeCell ref="BU115:BV115"/>
    <mergeCell ref="BW115:BX115"/>
    <mergeCell ref="BY115:BZ115"/>
    <mergeCell ref="BU116:BV116"/>
    <mergeCell ref="BW116:BX116"/>
    <mergeCell ref="BY116:BZ116"/>
    <mergeCell ref="BU117:BV117"/>
    <mergeCell ref="BW117:BX117"/>
    <mergeCell ref="BY117:BZ117"/>
    <mergeCell ref="BU120:BV120"/>
    <mergeCell ref="BW120:BX120"/>
    <mergeCell ref="BY120:BZ120"/>
    <mergeCell ref="BU121:BV121"/>
    <mergeCell ref="BW121:BX121"/>
    <mergeCell ref="BY121:BZ121"/>
    <mergeCell ref="BU136:BV136"/>
    <mergeCell ref="BW136:BX136"/>
    <mergeCell ref="BY136:BZ136"/>
    <mergeCell ref="BU137:BV137"/>
    <mergeCell ref="BW137:BX137"/>
    <mergeCell ref="BY137:BZ137"/>
    <mergeCell ref="BU138:BV138"/>
    <mergeCell ref="BW138:BX138"/>
    <mergeCell ref="BY138:BZ138"/>
    <mergeCell ref="BU139:BV139"/>
    <mergeCell ref="BW139:BX139"/>
    <mergeCell ref="BY139:BZ139"/>
    <mergeCell ref="BU140:BV140"/>
    <mergeCell ref="BW140:BX140"/>
    <mergeCell ref="BY140:BZ140"/>
    <mergeCell ref="BU129:BV129"/>
    <mergeCell ref="BW129:BX129"/>
    <mergeCell ref="BY129:BZ129"/>
    <mergeCell ref="BU130:BV130"/>
    <mergeCell ref="BW130:BX130"/>
    <mergeCell ref="BY130:BZ130"/>
    <mergeCell ref="BU131:BV131"/>
    <mergeCell ref="BW131:BX131"/>
    <mergeCell ref="BY131:BZ131"/>
    <mergeCell ref="BU132:BV132"/>
    <mergeCell ref="BW132:BX132"/>
    <mergeCell ref="BY132:BZ132"/>
    <mergeCell ref="BU135:BV135"/>
    <mergeCell ref="BW135:BX135"/>
    <mergeCell ref="BY135:BZ135"/>
    <mergeCell ref="BU146:BV146"/>
    <mergeCell ref="BW146:BX146"/>
    <mergeCell ref="BY146:BZ146"/>
    <mergeCell ref="BU147:BV147"/>
    <mergeCell ref="BW147:BX147"/>
    <mergeCell ref="BY147:BZ147"/>
    <mergeCell ref="BU150:BV150"/>
    <mergeCell ref="BW150:BX150"/>
    <mergeCell ref="BY150:BZ150"/>
    <mergeCell ref="BU151:BV151"/>
    <mergeCell ref="BW151:BX151"/>
    <mergeCell ref="BY151:BZ151"/>
    <mergeCell ref="BU152:BV152"/>
    <mergeCell ref="BW152:BX152"/>
    <mergeCell ref="BY152:BZ152"/>
    <mergeCell ref="BU141:BV141"/>
    <mergeCell ref="BW141:BX141"/>
    <mergeCell ref="BY141:BZ141"/>
    <mergeCell ref="BU142:BV142"/>
    <mergeCell ref="BW142:BX142"/>
    <mergeCell ref="BY142:BZ142"/>
    <mergeCell ref="BU143:BV143"/>
    <mergeCell ref="BW143:BX143"/>
    <mergeCell ref="BY143:BZ143"/>
    <mergeCell ref="BU144:BV144"/>
    <mergeCell ref="BW144:BX144"/>
    <mergeCell ref="BY144:BZ144"/>
    <mergeCell ref="BU145:BV145"/>
    <mergeCell ref="BW145:BX145"/>
    <mergeCell ref="BY145:BZ145"/>
    <mergeCell ref="BU158:BV158"/>
    <mergeCell ref="BW158:BX158"/>
    <mergeCell ref="BY158:BZ158"/>
    <mergeCell ref="BU159:BV159"/>
    <mergeCell ref="BW159:BX159"/>
    <mergeCell ref="BY159:BZ159"/>
    <mergeCell ref="BU160:BV160"/>
    <mergeCell ref="BW160:BX160"/>
    <mergeCell ref="BY160:BZ160"/>
    <mergeCell ref="BU163:BV163"/>
    <mergeCell ref="BW163:BX163"/>
    <mergeCell ref="BY163:BZ163"/>
    <mergeCell ref="BU164:BV164"/>
    <mergeCell ref="BW164:BX164"/>
    <mergeCell ref="BY164:BZ164"/>
    <mergeCell ref="BU153:BV153"/>
    <mergeCell ref="BW153:BX153"/>
    <mergeCell ref="BY153:BZ153"/>
    <mergeCell ref="BU154:BV154"/>
    <mergeCell ref="BW154:BX154"/>
    <mergeCell ref="BY154:BZ154"/>
    <mergeCell ref="BU155:BV155"/>
    <mergeCell ref="BW155:BX155"/>
    <mergeCell ref="BY155:BZ155"/>
    <mergeCell ref="BU156:BV156"/>
    <mergeCell ref="BW156:BX156"/>
    <mergeCell ref="BY156:BZ156"/>
    <mergeCell ref="BU157:BV157"/>
    <mergeCell ref="BW157:BX157"/>
    <mergeCell ref="BY157:BZ157"/>
    <mergeCell ref="BU172:BV172"/>
    <mergeCell ref="BW172:BX172"/>
    <mergeCell ref="BY172:BZ172"/>
    <mergeCell ref="BU173:BV173"/>
    <mergeCell ref="BW173:BX173"/>
    <mergeCell ref="BY173:BZ173"/>
    <mergeCell ref="BU176:BV176"/>
    <mergeCell ref="BW176:BX176"/>
    <mergeCell ref="BY176:BZ176"/>
    <mergeCell ref="BU177:BV177"/>
    <mergeCell ref="BW177:BX177"/>
    <mergeCell ref="BY177:BZ177"/>
    <mergeCell ref="BU178:BV178"/>
    <mergeCell ref="BW178:BX178"/>
    <mergeCell ref="BY178:BZ178"/>
    <mergeCell ref="BU165:BV165"/>
    <mergeCell ref="BW165:BX165"/>
    <mergeCell ref="BY165:BZ165"/>
    <mergeCell ref="BU166:BV166"/>
    <mergeCell ref="BW166:BX166"/>
    <mergeCell ref="BY166:BZ166"/>
    <mergeCell ref="BU169:BV169"/>
    <mergeCell ref="BW169:BX169"/>
    <mergeCell ref="BY169:BZ169"/>
    <mergeCell ref="BU170:BV170"/>
    <mergeCell ref="BW170:BX170"/>
    <mergeCell ref="BY170:BZ170"/>
    <mergeCell ref="BU171:BV171"/>
    <mergeCell ref="BW171:BX171"/>
    <mergeCell ref="BY171:BZ171"/>
    <mergeCell ref="BU186:BV186"/>
    <mergeCell ref="BW186:BX186"/>
    <mergeCell ref="BY186:BZ186"/>
    <mergeCell ref="BU187:BV187"/>
    <mergeCell ref="BW187:BX187"/>
    <mergeCell ref="BY187:BZ187"/>
    <mergeCell ref="BU188:BV188"/>
    <mergeCell ref="BW188:BX188"/>
    <mergeCell ref="BY188:BZ188"/>
    <mergeCell ref="BU189:BV189"/>
    <mergeCell ref="BW189:BX189"/>
    <mergeCell ref="BY189:BZ189"/>
    <mergeCell ref="BU190:BV190"/>
    <mergeCell ref="BW190:BX190"/>
    <mergeCell ref="BY190:BZ190"/>
    <mergeCell ref="BU179:BV179"/>
    <mergeCell ref="BW179:BX179"/>
    <mergeCell ref="BY179:BZ179"/>
    <mergeCell ref="BU180:BV180"/>
    <mergeCell ref="BW180:BX180"/>
    <mergeCell ref="BY180:BZ180"/>
    <mergeCell ref="BU183:BV183"/>
    <mergeCell ref="BW183:BX183"/>
    <mergeCell ref="BY183:BZ183"/>
    <mergeCell ref="BU184:BV184"/>
    <mergeCell ref="BW184:BX184"/>
    <mergeCell ref="BY184:BZ184"/>
    <mergeCell ref="BU185:BV185"/>
    <mergeCell ref="BW185:BX185"/>
    <mergeCell ref="BY185:BZ185"/>
    <mergeCell ref="BW198:BX198"/>
    <mergeCell ref="BY198:BZ198"/>
    <mergeCell ref="BU199:BV199"/>
    <mergeCell ref="BW199:BX199"/>
    <mergeCell ref="BY199:BZ199"/>
    <mergeCell ref="BU200:BV200"/>
    <mergeCell ref="BW200:BX200"/>
    <mergeCell ref="BY200:BZ200"/>
    <mergeCell ref="BU201:BV201"/>
    <mergeCell ref="BW201:BX201"/>
    <mergeCell ref="BY201:BZ201"/>
    <mergeCell ref="BU204:BV204"/>
    <mergeCell ref="BW204:BX204"/>
    <mergeCell ref="BY204:BZ204"/>
    <mergeCell ref="BU191:BV191"/>
    <mergeCell ref="BW191:BX191"/>
    <mergeCell ref="BY191:BZ191"/>
    <mergeCell ref="BU192:BV192"/>
    <mergeCell ref="BW192:BX192"/>
    <mergeCell ref="BY192:BZ192"/>
    <mergeCell ref="BU193:BV193"/>
    <mergeCell ref="BW193:BX193"/>
    <mergeCell ref="BY193:BZ193"/>
    <mergeCell ref="BU194:BV194"/>
    <mergeCell ref="BW194:BX194"/>
    <mergeCell ref="BY194:BZ194"/>
    <mergeCell ref="BU195:BV195"/>
    <mergeCell ref="BW195:BX195"/>
    <mergeCell ref="BY195:BZ195"/>
    <mergeCell ref="BU205:BV205"/>
    <mergeCell ref="BW205:BX205"/>
    <mergeCell ref="BY205:BZ205"/>
    <mergeCell ref="BS11:BT11"/>
    <mergeCell ref="BS33:BT33"/>
    <mergeCell ref="BS47:BT47"/>
    <mergeCell ref="BS48:BT48"/>
    <mergeCell ref="BS51:BT51"/>
    <mergeCell ref="BS81:BT81"/>
    <mergeCell ref="BS136:BT136"/>
    <mergeCell ref="BS137:BT137"/>
    <mergeCell ref="BS138:BT138"/>
    <mergeCell ref="BS139:BT139"/>
    <mergeCell ref="BS165:BT165"/>
    <mergeCell ref="BS166:BT166"/>
    <mergeCell ref="BQ1:BR1"/>
    <mergeCell ref="BQ2:BR3"/>
    <mergeCell ref="BQ4:BR4"/>
    <mergeCell ref="BQ6:BR6"/>
    <mergeCell ref="BQ7:BR7"/>
    <mergeCell ref="BQ8:BR8"/>
    <mergeCell ref="BQ9:BR9"/>
    <mergeCell ref="BQ10:BR10"/>
    <mergeCell ref="BQ11:BR11"/>
    <mergeCell ref="BQ14:BR14"/>
    <mergeCell ref="BQ15:BR15"/>
    <mergeCell ref="BQ16:BR16"/>
    <mergeCell ref="BQ19:BR19"/>
    <mergeCell ref="BQ20:BR20"/>
    <mergeCell ref="BQ21:BR21"/>
    <mergeCell ref="BQ22:BR22"/>
    <mergeCell ref="BU198:BV198"/>
    <mergeCell ref="BQ27:BR27"/>
    <mergeCell ref="BQ28:BR28"/>
    <mergeCell ref="BQ29:BR29"/>
    <mergeCell ref="BQ30:BR30"/>
    <mergeCell ref="BQ33:BR33"/>
    <mergeCell ref="BQ34:BR34"/>
    <mergeCell ref="BQ35:BR35"/>
    <mergeCell ref="BQ36:BR36"/>
    <mergeCell ref="BQ37:BR37"/>
    <mergeCell ref="BQ38:BR38"/>
    <mergeCell ref="BQ41:BR41"/>
    <mergeCell ref="BQ42:BR42"/>
    <mergeCell ref="BQ43:BR43"/>
    <mergeCell ref="BQ44:BR44"/>
    <mergeCell ref="BQ47:BR47"/>
    <mergeCell ref="BQ48:BR48"/>
    <mergeCell ref="BQ69:BR69"/>
    <mergeCell ref="BQ70:BR70"/>
    <mergeCell ref="BQ71:BR71"/>
    <mergeCell ref="BQ72:BR72"/>
    <mergeCell ref="BQ73:BR73"/>
    <mergeCell ref="BQ76:BR76"/>
    <mergeCell ref="BQ77:BR77"/>
    <mergeCell ref="BQ78:BR78"/>
    <mergeCell ref="BQ79:BR79"/>
    <mergeCell ref="BQ80:BR80"/>
    <mergeCell ref="BQ81:BR81"/>
    <mergeCell ref="BQ84:BR84"/>
    <mergeCell ref="BQ85:BR85"/>
    <mergeCell ref="BQ86:BR86"/>
    <mergeCell ref="BQ87:BR87"/>
    <mergeCell ref="BQ88:BR88"/>
    <mergeCell ref="BQ89:BR89"/>
    <mergeCell ref="BQ90:BR90"/>
    <mergeCell ref="BQ91:BR91"/>
    <mergeCell ref="BQ92:BR92"/>
    <mergeCell ref="BQ93:BR93"/>
    <mergeCell ref="BQ94:BR94"/>
    <mergeCell ref="BQ95:BR95"/>
    <mergeCell ref="BQ96:BR96"/>
    <mergeCell ref="BQ99:BR99"/>
    <mergeCell ref="BQ100:BR100"/>
    <mergeCell ref="BQ101:BR101"/>
    <mergeCell ref="BQ102:BR102"/>
    <mergeCell ref="BQ103:BR103"/>
    <mergeCell ref="BQ104:BR104"/>
    <mergeCell ref="BQ107:BR107"/>
    <mergeCell ref="BQ108:BR108"/>
    <mergeCell ref="BQ109:BR109"/>
    <mergeCell ref="BQ110:BR110"/>
    <mergeCell ref="BQ111:BR111"/>
    <mergeCell ref="BQ98:BR98"/>
    <mergeCell ref="BQ97:BR97"/>
    <mergeCell ref="BQ114:BR114"/>
    <mergeCell ref="BQ115:BR115"/>
    <mergeCell ref="BQ116:BR116"/>
    <mergeCell ref="BQ117:BR117"/>
    <mergeCell ref="BQ120:BR120"/>
    <mergeCell ref="BQ121:BR121"/>
    <mergeCell ref="BQ122:BR122"/>
    <mergeCell ref="BQ123:BR123"/>
    <mergeCell ref="BQ124:BR124"/>
    <mergeCell ref="BQ127:BR127"/>
    <mergeCell ref="BQ128:BR128"/>
    <mergeCell ref="BQ129:BR129"/>
    <mergeCell ref="BQ130:BR130"/>
    <mergeCell ref="BQ131:BR131"/>
    <mergeCell ref="BQ132:BR132"/>
    <mergeCell ref="BQ135:BR135"/>
    <mergeCell ref="BQ153:BR153"/>
    <mergeCell ref="BQ146:BR146"/>
    <mergeCell ref="BQ147:BR147"/>
    <mergeCell ref="BQ150:BR150"/>
    <mergeCell ref="BQ151:BR151"/>
    <mergeCell ref="BQ152:BR152"/>
    <mergeCell ref="BQ154:BR154"/>
    <mergeCell ref="BQ155:BR155"/>
    <mergeCell ref="BQ156:BR156"/>
    <mergeCell ref="BQ157:BR157"/>
    <mergeCell ref="BQ158:BR158"/>
    <mergeCell ref="BQ159:BR159"/>
    <mergeCell ref="BQ160:BR160"/>
    <mergeCell ref="BQ163:BR163"/>
    <mergeCell ref="BQ164:BR164"/>
    <mergeCell ref="BQ165:BR165"/>
    <mergeCell ref="BQ166:BR166"/>
    <mergeCell ref="BQ169:BR169"/>
    <mergeCell ref="BQ170:BR170"/>
    <mergeCell ref="BQ171:BR171"/>
    <mergeCell ref="BQ172:BR172"/>
    <mergeCell ref="BQ173:BR173"/>
    <mergeCell ref="BQ177:BR177"/>
    <mergeCell ref="BQ178:BR178"/>
    <mergeCell ref="BQ179:BR179"/>
    <mergeCell ref="BQ180:BR180"/>
    <mergeCell ref="BQ183:BR183"/>
    <mergeCell ref="BQ184:BR184"/>
    <mergeCell ref="BQ185:BR185"/>
    <mergeCell ref="BQ186:BR186"/>
    <mergeCell ref="BQ187:BR187"/>
    <mergeCell ref="BQ188:BR188"/>
    <mergeCell ref="BQ189:BR189"/>
    <mergeCell ref="BQ190:BR190"/>
    <mergeCell ref="BQ191:BR191"/>
    <mergeCell ref="BQ192:BR192"/>
    <mergeCell ref="BQ193:BR193"/>
    <mergeCell ref="BQ194:BR194"/>
    <mergeCell ref="BQ195:BR195"/>
    <mergeCell ref="BQ198:BR198"/>
    <mergeCell ref="BQ199:BR199"/>
    <mergeCell ref="BQ200:BR200"/>
    <mergeCell ref="BQ201:BR201"/>
    <mergeCell ref="BQ204:BR204"/>
    <mergeCell ref="BQ205:BR205"/>
    <mergeCell ref="CA1:CB1"/>
    <mergeCell ref="CA2:CB3"/>
    <mergeCell ref="CA4:CB4"/>
    <mergeCell ref="CA6:CB6"/>
    <mergeCell ref="CA7:CB7"/>
    <mergeCell ref="CA8:CB8"/>
    <mergeCell ref="CA9:CB9"/>
    <mergeCell ref="CA10:CB10"/>
    <mergeCell ref="CA11:CB11"/>
    <mergeCell ref="CA14:CB14"/>
    <mergeCell ref="CA15:CB15"/>
    <mergeCell ref="CA16:CB16"/>
    <mergeCell ref="CA19:CB19"/>
    <mergeCell ref="CA20:CB20"/>
    <mergeCell ref="CA21:CB21"/>
    <mergeCell ref="CA22:CB22"/>
    <mergeCell ref="CA23:CB23"/>
    <mergeCell ref="CA24:CB24"/>
    <mergeCell ref="CA27:CB27"/>
    <mergeCell ref="CA28:CB28"/>
    <mergeCell ref="CA29:CB29"/>
    <mergeCell ref="CA30:CB30"/>
    <mergeCell ref="CA33:CB33"/>
    <mergeCell ref="CA34:CB34"/>
    <mergeCell ref="CA35:CB35"/>
    <mergeCell ref="CA36:CB36"/>
    <mergeCell ref="CA37:CB37"/>
    <mergeCell ref="CA38:CB38"/>
    <mergeCell ref="CA41:CB41"/>
    <mergeCell ref="CA42:CB42"/>
    <mergeCell ref="CA43:CB43"/>
    <mergeCell ref="CA44:CB44"/>
    <mergeCell ref="CA47:CB47"/>
    <mergeCell ref="CA48:CB48"/>
    <mergeCell ref="CA51:CB51"/>
    <mergeCell ref="CA52:CB52"/>
    <mergeCell ref="CA53:CB53"/>
    <mergeCell ref="CA54:CB54"/>
    <mergeCell ref="CA55:CB55"/>
    <mergeCell ref="CA56:CB56"/>
    <mergeCell ref="CA57:CB57"/>
    <mergeCell ref="CA58:CB58"/>
    <mergeCell ref="CA59:CB59"/>
    <mergeCell ref="CA62:CB62"/>
    <mergeCell ref="CA63:CB63"/>
    <mergeCell ref="CA64:CB64"/>
    <mergeCell ref="CA65:CB65"/>
    <mergeCell ref="CA66:CB66"/>
    <mergeCell ref="CA67:CB67"/>
    <mergeCell ref="CA68:CB68"/>
    <mergeCell ref="CA69:CB69"/>
    <mergeCell ref="CA70:CB70"/>
    <mergeCell ref="CA71:CB71"/>
    <mergeCell ref="CA72:CB72"/>
    <mergeCell ref="CA73:CB73"/>
    <mergeCell ref="CA76:CB76"/>
    <mergeCell ref="CA77:CB77"/>
    <mergeCell ref="CA78:CB78"/>
    <mergeCell ref="CA79:CB79"/>
    <mergeCell ref="CA80:CB80"/>
    <mergeCell ref="CA81:CB81"/>
    <mergeCell ref="CA84:CB84"/>
    <mergeCell ref="CA85:CB85"/>
    <mergeCell ref="CA86:CB86"/>
    <mergeCell ref="CA87:CB87"/>
    <mergeCell ref="CA88:CB88"/>
    <mergeCell ref="CA89:CB89"/>
    <mergeCell ref="CA90:CB90"/>
    <mergeCell ref="CA91:CB91"/>
    <mergeCell ref="CA92:CB92"/>
    <mergeCell ref="CA93:CB93"/>
    <mergeCell ref="CA94:CB94"/>
    <mergeCell ref="CA95:CB95"/>
    <mergeCell ref="CA96:CB96"/>
    <mergeCell ref="CA99:CB99"/>
    <mergeCell ref="CA100:CB100"/>
    <mergeCell ref="CA101:CB101"/>
    <mergeCell ref="CA97:CB97"/>
    <mergeCell ref="CA98:CB98"/>
    <mergeCell ref="CA102:CB102"/>
    <mergeCell ref="CA103:CB103"/>
    <mergeCell ref="CA104:CB104"/>
    <mergeCell ref="CA107:CB107"/>
    <mergeCell ref="CA108:CB108"/>
    <mergeCell ref="CA109:CB109"/>
    <mergeCell ref="CA110:CB110"/>
    <mergeCell ref="CA111:CB111"/>
    <mergeCell ref="CA114:CB114"/>
    <mergeCell ref="CA115:CB115"/>
    <mergeCell ref="CA116:CB116"/>
    <mergeCell ref="CA117:CB117"/>
    <mergeCell ref="CA120:CB120"/>
    <mergeCell ref="CA121:CB121"/>
    <mergeCell ref="CA122:CB122"/>
    <mergeCell ref="CA123:CB123"/>
    <mergeCell ref="CA124:CB124"/>
    <mergeCell ref="CA127:CB127"/>
    <mergeCell ref="CA128:CB128"/>
    <mergeCell ref="CA129:CB129"/>
    <mergeCell ref="CA130:CB130"/>
    <mergeCell ref="CA131:CB131"/>
    <mergeCell ref="CA132:CB132"/>
    <mergeCell ref="CA135:CB135"/>
    <mergeCell ref="CA136:CB136"/>
    <mergeCell ref="CA137:CB137"/>
    <mergeCell ref="CA138:CB138"/>
    <mergeCell ref="CA139:CB139"/>
    <mergeCell ref="CA140:CB140"/>
    <mergeCell ref="CA141:CB141"/>
    <mergeCell ref="CA142:CB142"/>
    <mergeCell ref="CA143:CB143"/>
    <mergeCell ref="CA144:CB144"/>
    <mergeCell ref="CA145:CB145"/>
    <mergeCell ref="CA146:CB146"/>
    <mergeCell ref="CA147:CB147"/>
    <mergeCell ref="CA150:CB150"/>
    <mergeCell ref="CA151:CB151"/>
    <mergeCell ref="CA152:CB152"/>
    <mergeCell ref="CA153:CB153"/>
    <mergeCell ref="CA154:CB154"/>
    <mergeCell ref="CA155:CB155"/>
    <mergeCell ref="CA156:CB156"/>
    <mergeCell ref="CA157:CB157"/>
    <mergeCell ref="CA158:CB158"/>
    <mergeCell ref="CA159:CB159"/>
    <mergeCell ref="CA160:CB160"/>
    <mergeCell ref="CA163:CB163"/>
    <mergeCell ref="CA164:CB164"/>
    <mergeCell ref="CA165:CB165"/>
    <mergeCell ref="CA189:CB189"/>
    <mergeCell ref="CA190:CB190"/>
    <mergeCell ref="CA191:CB191"/>
    <mergeCell ref="CA192:CB192"/>
    <mergeCell ref="CA193:CB193"/>
    <mergeCell ref="CA194:CB194"/>
    <mergeCell ref="CA195:CB195"/>
    <mergeCell ref="CA198:CB198"/>
    <mergeCell ref="CA199:CB199"/>
    <mergeCell ref="CA200:CB200"/>
    <mergeCell ref="CA201:CB201"/>
    <mergeCell ref="CA204:CB204"/>
    <mergeCell ref="CA205:CB205"/>
    <mergeCell ref="CA166:CB166"/>
    <mergeCell ref="CA169:CB169"/>
    <mergeCell ref="CA170:CB170"/>
    <mergeCell ref="CA171:CB171"/>
    <mergeCell ref="CA172:CB172"/>
    <mergeCell ref="CA173:CB173"/>
    <mergeCell ref="CA176:CB176"/>
    <mergeCell ref="CA177:CB177"/>
    <mergeCell ref="CA178:CB178"/>
    <mergeCell ref="CA179:CB179"/>
    <mergeCell ref="CA180:CB180"/>
    <mergeCell ref="CA183:CB183"/>
    <mergeCell ref="CA184:CB184"/>
    <mergeCell ref="CA185:CB185"/>
    <mergeCell ref="CA186:CB186"/>
    <mergeCell ref="CA187:CB187"/>
    <mergeCell ref="CA188:CB18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64"/>
  <sheetViews>
    <sheetView zoomScaleNormal="100" workbookViewId="0">
      <pane xSplit="10" ySplit="4" topLeftCell="K5" activePane="bottomRight" state="frozen"/>
      <selection pane="topRight" activeCell="L1" sqref="L1"/>
      <selection pane="bottomLeft" activeCell="A5" sqref="A5"/>
      <selection pane="bottomRight" activeCell="A2" sqref="A2:I3"/>
    </sheetView>
  </sheetViews>
  <sheetFormatPr defaultRowHeight="14.5" outlineLevelRow="1" x14ac:dyDescent="0.35"/>
  <cols>
    <col min="1" max="9" width="2.81640625" style="6" customWidth="1"/>
    <col min="10" max="10" width="2.7265625" customWidth="1"/>
    <col min="11" max="589" width="2.81640625" customWidth="1"/>
  </cols>
  <sheetData>
    <row r="1" spans="1:52" ht="90" customHeight="1" thickBot="1" x14ac:dyDescent="0.4">
      <c r="K1" s="587" t="s">
        <v>527</v>
      </c>
      <c r="L1" s="588"/>
      <c r="M1" s="588" t="s">
        <v>528</v>
      </c>
      <c r="N1" s="588"/>
      <c r="O1" s="588" t="s">
        <v>529</v>
      </c>
      <c r="P1" s="588"/>
      <c r="Q1" s="588" t="s">
        <v>530</v>
      </c>
      <c r="R1" s="588"/>
      <c r="S1" s="588" t="s">
        <v>531</v>
      </c>
      <c r="T1" s="588"/>
      <c r="U1" s="588" t="s">
        <v>532</v>
      </c>
      <c r="V1" s="588"/>
      <c r="W1" s="588" t="s">
        <v>533</v>
      </c>
      <c r="X1" s="588"/>
      <c r="Y1" s="588" t="s">
        <v>534</v>
      </c>
      <c r="Z1" s="588"/>
      <c r="AA1" s="588" t="s">
        <v>535</v>
      </c>
      <c r="AB1" s="588"/>
      <c r="AC1" s="588" t="s">
        <v>536</v>
      </c>
      <c r="AD1" s="588"/>
      <c r="AE1" s="588" t="s">
        <v>537</v>
      </c>
      <c r="AF1" s="594"/>
      <c r="AG1" s="593" t="s">
        <v>397</v>
      </c>
      <c r="AH1" s="548"/>
      <c r="AI1" s="547" t="s">
        <v>398</v>
      </c>
      <c r="AJ1" s="548"/>
      <c r="AK1" s="547" t="s">
        <v>538</v>
      </c>
      <c r="AL1" s="548"/>
      <c r="AM1" s="547" t="s">
        <v>679</v>
      </c>
      <c r="AN1" s="548"/>
      <c r="AO1" s="547" t="s">
        <v>399</v>
      </c>
      <c r="AP1" s="565"/>
      <c r="AQ1" s="547" t="s">
        <v>400</v>
      </c>
      <c r="AR1" s="548"/>
      <c r="AS1" s="547" t="s">
        <v>539</v>
      </c>
      <c r="AT1" s="548"/>
      <c r="AU1" s="547" t="s">
        <v>401</v>
      </c>
      <c r="AV1" s="548"/>
      <c r="AW1" s="547" t="s">
        <v>402</v>
      </c>
      <c r="AX1" s="548"/>
      <c r="AY1" s="547" t="s">
        <v>513</v>
      </c>
      <c r="AZ1" s="548"/>
    </row>
    <row r="2" spans="1:52" x14ac:dyDescent="0.35">
      <c r="A2" s="426" t="s">
        <v>214</v>
      </c>
      <c r="B2" s="426"/>
      <c r="C2" s="426"/>
      <c r="D2" s="426"/>
      <c r="E2" s="426"/>
      <c r="F2" s="426"/>
      <c r="G2" s="426"/>
      <c r="H2" s="426"/>
      <c r="I2" s="426"/>
      <c r="K2" s="566" t="s">
        <v>526</v>
      </c>
      <c r="L2" s="567"/>
      <c r="M2" s="567"/>
      <c r="N2" s="567"/>
      <c r="O2" s="567"/>
      <c r="P2" s="567"/>
      <c r="Q2" s="567"/>
      <c r="R2" s="567"/>
      <c r="S2" s="567"/>
      <c r="T2" s="567"/>
      <c r="U2" s="567"/>
      <c r="V2" s="567"/>
      <c r="W2" s="567"/>
      <c r="X2" s="567"/>
      <c r="Y2" s="567"/>
      <c r="Z2" s="567"/>
      <c r="AA2" s="567"/>
      <c r="AB2" s="567"/>
      <c r="AC2" s="567"/>
      <c r="AD2" s="567"/>
      <c r="AE2" s="567"/>
      <c r="AF2" s="568"/>
      <c r="AG2" s="549" t="s">
        <v>449</v>
      </c>
      <c r="AH2" s="550"/>
      <c r="AI2" s="549" t="s">
        <v>449</v>
      </c>
      <c r="AJ2" s="550"/>
      <c r="AK2" s="589" t="s">
        <v>449</v>
      </c>
      <c r="AL2" s="590"/>
      <c r="AM2" s="589" t="s">
        <v>449</v>
      </c>
      <c r="AN2" s="590"/>
      <c r="AO2" s="549" t="s">
        <v>449</v>
      </c>
      <c r="AP2" s="550"/>
      <c r="AQ2" s="549" t="s">
        <v>449</v>
      </c>
      <c r="AR2" s="550"/>
      <c r="AS2" s="589" t="s">
        <v>449</v>
      </c>
      <c r="AT2" s="590"/>
      <c r="AU2" s="549" t="s">
        <v>449</v>
      </c>
      <c r="AV2" s="550"/>
      <c r="AW2" s="549" t="s">
        <v>449</v>
      </c>
      <c r="AX2" s="550"/>
      <c r="AY2" s="549" t="s">
        <v>449</v>
      </c>
      <c r="AZ2" s="550"/>
    </row>
    <row r="3" spans="1:52" ht="15" thickBot="1" x14ac:dyDescent="0.4">
      <c r="A3" s="426"/>
      <c r="B3" s="426"/>
      <c r="C3" s="426"/>
      <c r="D3" s="426"/>
      <c r="E3" s="426"/>
      <c r="F3" s="426"/>
      <c r="G3" s="426"/>
      <c r="H3" s="426"/>
      <c r="I3" s="426"/>
      <c r="K3" s="551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  <c r="Z3" s="569"/>
      <c r="AA3" s="569"/>
      <c r="AB3" s="569"/>
      <c r="AC3" s="569"/>
      <c r="AD3" s="569"/>
      <c r="AE3" s="569"/>
      <c r="AF3" s="552"/>
      <c r="AG3" s="551"/>
      <c r="AH3" s="552"/>
      <c r="AI3" s="551"/>
      <c r="AJ3" s="552"/>
      <c r="AK3" s="591"/>
      <c r="AL3" s="592"/>
      <c r="AM3" s="591"/>
      <c r="AN3" s="592"/>
      <c r="AO3" s="551"/>
      <c r="AP3" s="552"/>
      <c r="AQ3" s="551"/>
      <c r="AR3" s="552"/>
      <c r="AS3" s="591"/>
      <c r="AT3" s="592"/>
      <c r="AU3" s="551"/>
      <c r="AV3" s="552"/>
      <c r="AW3" s="551"/>
      <c r="AX3" s="552"/>
      <c r="AY3" s="551"/>
      <c r="AZ3" s="552"/>
    </row>
    <row r="4" spans="1:52" ht="11.15" customHeight="1" x14ac:dyDescent="0.35">
      <c r="K4" s="575"/>
      <c r="L4" s="575"/>
      <c r="M4" s="575"/>
      <c r="N4" s="575"/>
      <c r="O4" s="575"/>
      <c r="P4" s="575"/>
      <c r="Q4" s="575"/>
      <c r="R4" s="575"/>
      <c r="S4" s="575"/>
      <c r="T4" s="575"/>
      <c r="U4" s="575"/>
      <c r="V4" s="575"/>
      <c r="W4" s="575"/>
      <c r="X4" s="575"/>
      <c r="Y4" s="575"/>
      <c r="Z4" s="575"/>
      <c r="AA4" s="575"/>
      <c r="AB4" s="575"/>
      <c r="AC4" s="575"/>
      <c r="AD4" s="575"/>
      <c r="AE4" s="575"/>
      <c r="AF4" s="575"/>
      <c r="AG4" s="573"/>
      <c r="AH4" s="573"/>
      <c r="AI4" s="574"/>
      <c r="AJ4" s="574"/>
      <c r="AK4" s="571"/>
      <c r="AL4" s="571"/>
      <c r="AM4" s="586"/>
      <c r="AN4" s="586"/>
      <c r="AO4" s="572"/>
      <c r="AP4" s="572"/>
      <c r="AQ4" s="570"/>
      <c r="AR4" s="570"/>
      <c r="AS4" s="564"/>
      <c r="AT4" s="564"/>
      <c r="AU4" s="559"/>
      <c r="AV4" s="559"/>
      <c r="AW4" s="583"/>
      <c r="AX4" s="583"/>
      <c r="AY4" s="553"/>
      <c r="AZ4" s="553"/>
    </row>
    <row r="5" spans="1:52" x14ac:dyDescent="0.35">
      <c r="A5" s="543" t="s">
        <v>38</v>
      </c>
      <c r="B5" s="543"/>
      <c r="C5" s="543"/>
      <c r="D5" s="543"/>
      <c r="E5" s="543"/>
      <c r="F5" s="543"/>
      <c r="G5" s="543"/>
      <c r="H5" s="543"/>
      <c r="I5" s="543"/>
    </row>
    <row r="6" spans="1:52" x14ac:dyDescent="0.35">
      <c r="A6" s="413" t="s">
        <v>40</v>
      </c>
      <c r="B6" s="413"/>
      <c r="C6" s="413"/>
      <c r="D6" s="413"/>
      <c r="E6" s="413"/>
      <c r="F6" s="413"/>
      <c r="G6" s="413"/>
      <c r="H6" s="413"/>
      <c r="I6" s="413"/>
      <c r="K6" s="409">
        <v>0.8</v>
      </c>
      <c r="L6" s="410"/>
      <c r="M6" s="409">
        <v>0.8</v>
      </c>
      <c r="N6" s="410"/>
      <c r="O6" s="409">
        <v>0.9</v>
      </c>
      <c r="P6" s="410"/>
      <c r="Q6" s="409">
        <v>1</v>
      </c>
      <c r="R6" s="410"/>
      <c r="S6" s="409">
        <v>1.1000000000000001</v>
      </c>
      <c r="T6" s="410"/>
      <c r="U6" s="409">
        <v>0.9</v>
      </c>
      <c r="V6" s="410"/>
      <c r="W6" s="409">
        <v>0.8</v>
      </c>
      <c r="X6" s="410"/>
      <c r="Y6" s="409">
        <v>0.7</v>
      </c>
      <c r="Z6" s="410"/>
      <c r="AA6" s="409">
        <v>1.2</v>
      </c>
      <c r="AB6" s="410"/>
      <c r="AC6" s="409">
        <v>0.8</v>
      </c>
      <c r="AD6" s="410"/>
      <c r="AE6" s="409">
        <v>1.1000000000000001</v>
      </c>
      <c r="AF6" s="410"/>
      <c r="AG6" s="409">
        <v>1.2</v>
      </c>
      <c r="AH6" s="410"/>
      <c r="AI6" s="409">
        <v>1.2</v>
      </c>
      <c r="AJ6" s="410"/>
      <c r="AK6" s="409">
        <v>0.9</v>
      </c>
      <c r="AL6" s="410"/>
      <c r="AM6" s="409">
        <v>0.8</v>
      </c>
      <c r="AN6" s="410"/>
      <c r="AO6" s="409">
        <v>0.7</v>
      </c>
      <c r="AP6" s="410"/>
      <c r="AQ6" s="409">
        <v>0.7</v>
      </c>
      <c r="AR6" s="410"/>
      <c r="AS6" s="409">
        <v>1</v>
      </c>
      <c r="AT6" s="410"/>
      <c r="AU6" s="409">
        <v>0.7</v>
      </c>
      <c r="AV6" s="410"/>
      <c r="AW6" s="409">
        <v>0.8</v>
      </c>
      <c r="AX6" s="410"/>
      <c r="AY6" s="409"/>
      <c r="AZ6" s="410"/>
    </row>
    <row r="7" spans="1:52" x14ac:dyDescent="0.35">
      <c r="A7" s="413" t="s">
        <v>39</v>
      </c>
      <c r="B7" s="413"/>
      <c r="C7" s="413"/>
      <c r="D7" s="413"/>
      <c r="E7" s="413"/>
      <c r="F7" s="413"/>
      <c r="G7" s="413"/>
      <c r="H7" s="413"/>
      <c r="I7" s="413"/>
      <c r="K7" s="409">
        <v>0.8</v>
      </c>
      <c r="L7" s="410"/>
      <c r="M7" s="409">
        <v>0.8</v>
      </c>
      <c r="N7" s="410"/>
      <c r="O7" s="409">
        <v>0.9</v>
      </c>
      <c r="P7" s="410"/>
      <c r="Q7" s="409">
        <v>1</v>
      </c>
      <c r="R7" s="410"/>
      <c r="S7" s="409">
        <v>1.1000000000000001</v>
      </c>
      <c r="T7" s="410"/>
      <c r="U7" s="409">
        <v>0.9</v>
      </c>
      <c r="V7" s="410"/>
      <c r="W7" s="409">
        <v>1</v>
      </c>
      <c r="X7" s="410"/>
      <c r="Y7" s="409">
        <v>0.7</v>
      </c>
      <c r="Z7" s="410"/>
      <c r="AA7" s="409">
        <v>1.2</v>
      </c>
      <c r="AB7" s="410"/>
      <c r="AC7" s="409">
        <v>0.8</v>
      </c>
      <c r="AD7" s="410"/>
      <c r="AE7" s="409">
        <v>1.3</v>
      </c>
      <c r="AF7" s="410"/>
      <c r="AG7" s="409">
        <v>1.2</v>
      </c>
      <c r="AH7" s="410"/>
      <c r="AI7" s="409">
        <v>1.2</v>
      </c>
      <c r="AJ7" s="410"/>
      <c r="AK7" s="409">
        <v>1.1000000000000001</v>
      </c>
      <c r="AL7" s="410"/>
      <c r="AM7" s="409">
        <v>0.8</v>
      </c>
      <c r="AN7" s="410"/>
      <c r="AO7" s="409">
        <v>1</v>
      </c>
      <c r="AP7" s="410"/>
      <c r="AQ7" s="409">
        <v>1.1000000000000001</v>
      </c>
      <c r="AR7" s="410"/>
      <c r="AS7" s="409">
        <v>1.1000000000000001</v>
      </c>
      <c r="AT7" s="410"/>
      <c r="AU7" s="409">
        <v>1</v>
      </c>
      <c r="AV7" s="410"/>
      <c r="AW7" s="409">
        <v>0.9</v>
      </c>
      <c r="AX7" s="410"/>
      <c r="AY7" s="409"/>
      <c r="AZ7" s="410"/>
    </row>
    <row r="8" spans="1:52" x14ac:dyDescent="0.35">
      <c r="A8" s="413" t="s">
        <v>44</v>
      </c>
      <c r="B8" s="413"/>
      <c r="C8" s="413"/>
      <c r="D8" s="413"/>
      <c r="E8" s="413"/>
      <c r="F8" s="413"/>
      <c r="G8" s="413"/>
      <c r="H8" s="413"/>
      <c r="I8" s="413"/>
      <c r="K8" s="409">
        <v>0.8</v>
      </c>
      <c r="L8" s="410"/>
      <c r="M8" s="409">
        <v>0.8</v>
      </c>
      <c r="N8" s="410"/>
      <c r="O8" s="409">
        <v>0.9</v>
      </c>
      <c r="P8" s="410"/>
      <c r="Q8" s="409">
        <v>1</v>
      </c>
      <c r="R8" s="410"/>
      <c r="S8" s="409">
        <v>1.1000000000000001</v>
      </c>
      <c r="T8" s="410"/>
      <c r="U8" s="409">
        <v>1.2</v>
      </c>
      <c r="V8" s="410"/>
      <c r="W8" s="409">
        <v>0.8</v>
      </c>
      <c r="X8" s="410"/>
      <c r="Y8" s="409">
        <v>0.7</v>
      </c>
      <c r="Z8" s="410"/>
      <c r="AA8" s="409">
        <v>1</v>
      </c>
      <c r="AB8" s="410"/>
      <c r="AC8" s="409">
        <v>0.8</v>
      </c>
      <c r="AD8" s="410"/>
      <c r="AE8" s="409">
        <v>1.1000000000000001</v>
      </c>
      <c r="AF8" s="410"/>
      <c r="AG8" s="409">
        <v>1.2</v>
      </c>
      <c r="AH8" s="410"/>
      <c r="AI8" s="409">
        <v>1.2</v>
      </c>
      <c r="AJ8" s="410"/>
      <c r="AK8" s="409">
        <v>0.9</v>
      </c>
      <c r="AL8" s="410"/>
      <c r="AM8" s="409">
        <v>0.8</v>
      </c>
      <c r="AN8" s="410"/>
      <c r="AO8" s="409">
        <v>0.7</v>
      </c>
      <c r="AP8" s="410"/>
      <c r="AQ8" s="409">
        <v>0.7</v>
      </c>
      <c r="AR8" s="410"/>
      <c r="AS8" s="409">
        <v>0.7</v>
      </c>
      <c r="AT8" s="410"/>
      <c r="AU8" s="409">
        <v>0.9</v>
      </c>
      <c r="AV8" s="410"/>
      <c r="AW8" s="409">
        <v>0.8</v>
      </c>
      <c r="AX8" s="410"/>
      <c r="AY8" s="409"/>
      <c r="AZ8" s="410"/>
    </row>
    <row r="9" spans="1:52" x14ac:dyDescent="0.35">
      <c r="A9" s="413" t="s">
        <v>42</v>
      </c>
      <c r="B9" s="413"/>
      <c r="C9" s="413"/>
      <c r="D9" s="413"/>
      <c r="E9" s="413"/>
      <c r="F9" s="413"/>
      <c r="G9" s="413"/>
      <c r="H9" s="413"/>
      <c r="I9" s="413"/>
      <c r="K9" s="409">
        <v>0.8</v>
      </c>
      <c r="L9" s="410"/>
      <c r="M9" s="409">
        <v>0.8</v>
      </c>
      <c r="N9" s="410"/>
      <c r="O9" s="409">
        <v>0.9</v>
      </c>
      <c r="P9" s="410"/>
      <c r="Q9" s="409">
        <v>1</v>
      </c>
      <c r="R9" s="410"/>
      <c r="S9" s="409">
        <v>1.1000000000000001</v>
      </c>
      <c r="T9" s="410"/>
      <c r="U9" s="409">
        <v>0.9</v>
      </c>
      <c r="V9" s="410"/>
      <c r="W9" s="409">
        <v>0.8</v>
      </c>
      <c r="X9" s="410"/>
      <c r="Y9" s="409">
        <v>0.7</v>
      </c>
      <c r="Z9" s="410"/>
      <c r="AA9" s="409">
        <v>1.2</v>
      </c>
      <c r="AB9" s="410"/>
      <c r="AC9" s="409">
        <v>0.8</v>
      </c>
      <c r="AD9" s="410"/>
      <c r="AE9" s="409">
        <v>1.1000000000000001</v>
      </c>
      <c r="AF9" s="410"/>
      <c r="AG9" s="409">
        <v>1.2</v>
      </c>
      <c r="AH9" s="410"/>
      <c r="AI9" s="409">
        <v>0.7</v>
      </c>
      <c r="AJ9" s="410"/>
      <c r="AK9" s="409">
        <v>0.9</v>
      </c>
      <c r="AL9" s="410"/>
      <c r="AM9" s="409">
        <v>0.8</v>
      </c>
      <c r="AN9" s="410"/>
      <c r="AO9" s="409">
        <v>0.7</v>
      </c>
      <c r="AP9" s="410"/>
      <c r="AQ9" s="409">
        <v>0.7</v>
      </c>
      <c r="AR9" s="410"/>
      <c r="AS9" s="409">
        <v>1</v>
      </c>
      <c r="AT9" s="410"/>
      <c r="AU9" s="409">
        <v>0.7</v>
      </c>
      <c r="AV9" s="410"/>
      <c r="AW9" s="409">
        <v>0.8</v>
      </c>
      <c r="AX9" s="410"/>
      <c r="AY9" s="409"/>
      <c r="AZ9" s="410"/>
    </row>
    <row r="10" spans="1:52" x14ac:dyDescent="0.35">
      <c r="A10" s="413" t="s">
        <v>41</v>
      </c>
      <c r="B10" s="413"/>
      <c r="C10" s="413"/>
      <c r="D10" s="413"/>
      <c r="E10" s="413"/>
      <c r="F10" s="413"/>
      <c r="G10" s="413"/>
      <c r="H10" s="413"/>
      <c r="I10" s="413"/>
      <c r="K10" s="409">
        <v>0.8</v>
      </c>
      <c r="L10" s="410"/>
      <c r="M10" s="409">
        <v>0.8</v>
      </c>
      <c r="N10" s="410"/>
      <c r="O10" s="409">
        <v>0.9</v>
      </c>
      <c r="P10" s="410"/>
      <c r="Q10" s="409">
        <v>1</v>
      </c>
      <c r="R10" s="410"/>
      <c r="S10" s="409">
        <v>1.1000000000000001</v>
      </c>
      <c r="T10" s="410"/>
      <c r="U10" s="409">
        <v>0.9</v>
      </c>
      <c r="V10" s="410"/>
      <c r="W10" s="409">
        <v>0.8</v>
      </c>
      <c r="X10" s="410"/>
      <c r="Y10" s="409">
        <v>0.7</v>
      </c>
      <c r="Z10" s="410"/>
      <c r="AA10" s="409">
        <v>1.2</v>
      </c>
      <c r="AB10" s="410"/>
      <c r="AC10" s="409">
        <v>0.8</v>
      </c>
      <c r="AD10" s="410"/>
      <c r="AE10" s="409">
        <v>1.1000000000000001</v>
      </c>
      <c r="AF10" s="410"/>
      <c r="AG10" s="409">
        <v>1.2</v>
      </c>
      <c r="AH10" s="410"/>
      <c r="AI10" s="409">
        <v>1.2</v>
      </c>
      <c r="AJ10" s="410"/>
      <c r="AK10" s="409">
        <v>0.9</v>
      </c>
      <c r="AL10" s="410"/>
      <c r="AM10" s="409">
        <v>0.8</v>
      </c>
      <c r="AN10" s="410"/>
      <c r="AO10" s="409">
        <v>0.7</v>
      </c>
      <c r="AP10" s="410"/>
      <c r="AQ10" s="409">
        <v>0.7</v>
      </c>
      <c r="AR10" s="410"/>
      <c r="AS10" s="409">
        <v>1</v>
      </c>
      <c r="AT10" s="410"/>
      <c r="AU10" s="409">
        <v>0.9</v>
      </c>
      <c r="AV10" s="410"/>
      <c r="AW10" s="409">
        <v>0.8</v>
      </c>
      <c r="AX10" s="410"/>
      <c r="AY10" s="409"/>
      <c r="AZ10" s="410"/>
    </row>
    <row r="11" spans="1:52" x14ac:dyDescent="0.35">
      <c r="A11" s="413" t="s">
        <v>43</v>
      </c>
      <c r="B11" s="413"/>
      <c r="C11" s="413"/>
      <c r="D11" s="413"/>
      <c r="E11" s="413"/>
      <c r="F11" s="413"/>
      <c r="G11" s="413"/>
      <c r="H11" s="413"/>
      <c r="I11" s="413"/>
      <c r="K11" s="409">
        <v>0.8</v>
      </c>
      <c r="L11" s="410"/>
      <c r="M11" s="409">
        <v>0.8</v>
      </c>
      <c r="N11" s="410"/>
      <c r="O11" s="409">
        <v>0.9</v>
      </c>
      <c r="P11" s="410"/>
      <c r="Q11" s="409">
        <v>1</v>
      </c>
      <c r="R11" s="410"/>
      <c r="S11" s="409">
        <v>1.1000000000000001</v>
      </c>
      <c r="T11" s="410"/>
      <c r="U11" s="409">
        <v>0.9</v>
      </c>
      <c r="V11" s="410"/>
      <c r="W11" s="409">
        <v>0.8</v>
      </c>
      <c r="X11" s="410"/>
      <c r="Y11" s="409">
        <v>0.7</v>
      </c>
      <c r="Z11" s="410"/>
      <c r="AA11" s="409">
        <v>1.2</v>
      </c>
      <c r="AB11" s="410"/>
      <c r="AC11" s="409">
        <v>0.8</v>
      </c>
      <c r="AD11" s="410"/>
      <c r="AE11" s="409">
        <v>1.1000000000000001</v>
      </c>
      <c r="AF11" s="410"/>
      <c r="AG11" s="409">
        <v>1.2</v>
      </c>
      <c r="AH11" s="410"/>
      <c r="AI11" s="409">
        <v>1</v>
      </c>
      <c r="AJ11" s="410"/>
      <c r="AK11" s="409">
        <v>0.9</v>
      </c>
      <c r="AL11" s="410"/>
      <c r="AM11" s="409">
        <v>0.8</v>
      </c>
      <c r="AN11" s="410"/>
      <c r="AO11" s="409">
        <v>0.7</v>
      </c>
      <c r="AP11" s="410"/>
      <c r="AQ11" s="409">
        <v>0.7</v>
      </c>
      <c r="AR11" s="410"/>
      <c r="AS11" s="409">
        <v>1</v>
      </c>
      <c r="AT11" s="410"/>
      <c r="AU11" s="409">
        <v>0.9</v>
      </c>
      <c r="AV11" s="410"/>
      <c r="AW11" s="409">
        <v>0.8</v>
      </c>
      <c r="AX11" s="410"/>
      <c r="AY11" s="409"/>
      <c r="AZ11" s="410"/>
    </row>
    <row r="12" spans="1:52" ht="8.5" customHeight="1" x14ac:dyDescent="0.35"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x14ac:dyDescent="0.35">
      <c r="A13" s="543" t="s">
        <v>45</v>
      </c>
      <c r="B13" s="543"/>
      <c r="C13" s="543"/>
      <c r="D13" s="543"/>
      <c r="E13" s="543"/>
      <c r="F13" s="543"/>
      <c r="G13" s="543"/>
      <c r="H13" s="543"/>
      <c r="I13" s="543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202"/>
      <c r="AN13" s="202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</row>
    <row r="14" spans="1:52" x14ac:dyDescent="0.35">
      <c r="A14" s="413" t="s">
        <v>46</v>
      </c>
      <c r="B14" s="413"/>
      <c r="C14" s="413"/>
      <c r="D14" s="413"/>
      <c r="E14" s="413"/>
      <c r="F14" s="413"/>
      <c r="G14" s="413"/>
      <c r="H14" s="413"/>
      <c r="I14" s="413"/>
      <c r="K14" s="409">
        <v>1</v>
      </c>
      <c r="L14" s="410"/>
      <c r="M14" s="409">
        <v>0.9</v>
      </c>
      <c r="N14" s="410"/>
      <c r="O14" s="409">
        <v>0.7</v>
      </c>
      <c r="P14" s="410"/>
      <c r="Q14" s="409">
        <v>0.9</v>
      </c>
      <c r="R14" s="410"/>
      <c r="S14" s="409">
        <v>1.1000000000000001</v>
      </c>
      <c r="T14" s="410"/>
      <c r="U14" s="409">
        <v>0.7</v>
      </c>
      <c r="V14" s="410"/>
      <c r="W14" s="409">
        <v>1.1000000000000001</v>
      </c>
      <c r="X14" s="410"/>
      <c r="Y14" s="409">
        <v>1.2</v>
      </c>
      <c r="Z14" s="410"/>
      <c r="AA14" s="409">
        <v>1</v>
      </c>
      <c r="AB14" s="410"/>
      <c r="AC14" s="409">
        <v>0.8</v>
      </c>
      <c r="AD14" s="410"/>
      <c r="AE14" s="409">
        <v>1.1000000000000001</v>
      </c>
      <c r="AF14" s="410"/>
      <c r="AG14" s="409">
        <v>1.2</v>
      </c>
      <c r="AH14" s="410"/>
      <c r="AI14" s="409">
        <v>0.9</v>
      </c>
      <c r="AJ14" s="410"/>
      <c r="AK14" s="409">
        <v>1</v>
      </c>
      <c r="AL14" s="410"/>
      <c r="AM14" s="409">
        <v>1</v>
      </c>
      <c r="AN14" s="410"/>
      <c r="AO14" s="409">
        <v>1.1000000000000001</v>
      </c>
      <c r="AP14" s="410"/>
      <c r="AQ14" s="409">
        <v>1.2</v>
      </c>
      <c r="AR14" s="410"/>
      <c r="AS14" s="409">
        <v>1.2</v>
      </c>
      <c r="AT14" s="410"/>
      <c r="AU14" s="409">
        <v>1</v>
      </c>
      <c r="AV14" s="410"/>
      <c r="AW14" s="409">
        <v>1</v>
      </c>
      <c r="AX14" s="410"/>
      <c r="AY14" s="409"/>
      <c r="AZ14" s="410"/>
    </row>
    <row r="15" spans="1:52" x14ac:dyDescent="0.35">
      <c r="A15" s="413" t="s">
        <v>47</v>
      </c>
      <c r="B15" s="413"/>
      <c r="C15" s="413"/>
      <c r="D15" s="413"/>
      <c r="E15" s="413"/>
      <c r="F15" s="413"/>
      <c r="G15" s="413"/>
      <c r="H15" s="413"/>
      <c r="I15" s="413"/>
      <c r="K15" s="409">
        <v>0.9</v>
      </c>
      <c r="L15" s="410"/>
      <c r="M15" s="409">
        <v>0.9</v>
      </c>
      <c r="N15" s="410"/>
      <c r="O15" s="409">
        <v>0.7</v>
      </c>
      <c r="P15" s="410"/>
      <c r="Q15" s="409">
        <v>0.9</v>
      </c>
      <c r="R15" s="410"/>
      <c r="S15" s="409">
        <v>1.1000000000000001</v>
      </c>
      <c r="T15" s="410"/>
      <c r="U15" s="409">
        <v>0.9</v>
      </c>
      <c r="V15" s="410"/>
      <c r="W15" s="409">
        <v>1.1000000000000001</v>
      </c>
      <c r="X15" s="410"/>
      <c r="Y15" s="409">
        <v>0.9</v>
      </c>
      <c r="Z15" s="410"/>
      <c r="AA15" s="409">
        <v>1</v>
      </c>
      <c r="AB15" s="410"/>
      <c r="AC15" s="409">
        <v>0.8</v>
      </c>
      <c r="AD15" s="410"/>
      <c r="AE15" s="409">
        <v>0.9</v>
      </c>
      <c r="AF15" s="410"/>
      <c r="AG15" s="409">
        <v>1.2</v>
      </c>
      <c r="AH15" s="410"/>
      <c r="AI15" s="409">
        <v>1.1000000000000001</v>
      </c>
      <c r="AJ15" s="410"/>
      <c r="AK15" s="409">
        <v>1</v>
      </c>
      <c r="AL15" s="410"/>
      <c r="AM15" s="409">
        <v>1</v>
      </c>
      <c r="AN15" s="410"/>
      <c r="AO15" s="409">
        <v>1.1000000000000001</v>
      </c>
      <c r="AP15" s="410"/>
      <c r="AQ15" s="409">
        <v>1.2</v>
      </c>
      <c r="AR15" s="410"/>
      <c r="AS15" s="409">
        <v>1.2</v>
      </c>
      <c r="AT15" s="410"/>
      <c r="AU15" s="409">
        <v>0.8</v>
      </c>
      <c r="AV15" s="410"/>
      <c r="AW15" s="409">
        <v>0.7</v>
      </c>
      <c r="AX15" s="410"/>
      <c r="AY15" s="409"/>
      <c r="AZ15" s="410"/>
    </row>
    <row r="16" spans="1:52" x14ac:dyDescent="0.35">
      <c r="A16" s="413" t="s">
        <v>222</v>
      </c>
      <c r="B16" s="413"/>
      <c r="C16" s="413"/>
      <c r="D16" s="413"/>
      <c r="E16" s="413"/>
      <c r="F16" s="413"/>
      <c r="G16" s="413"/>
      <c r="H16" s="413"/>
      <c r="I16" s="413"/>
      <c r="K16" s="409">
        <v>0.9</v>
      </c>
      <c r="L16" s="410"/>
      <c r="M16" s="409">
        <v>0.9</v>
      </c>
      <c r="N16" s="410"/>
      <c r="O16" s="409">
        <v>0.7</v>
      </c>
      <c r="P16" s="410"/>
      <c r="Q16" s="409">
        <v>0.9</v>
      </c>
      <c r="R16" s="410"/>
      <c r="S16" s="409">
        <v>1.1000000000000001</v>
      </c>
      <c r="T16" s="410"/>
      <c r="U16" s="409">
        <v>0.9</v>
      </c>
      <c r="V16" s="410"/>
      <c r="W16" s="409">
        <v>1.1000000000000001</v>
      </c>
      <c r="X16" s="410"/>
      <c r="Y16" s="409">
        <v>0.9</v>
      </c>
      <c r="Z16" s="410"/>
      <c r="AA16" s="409">
        <v>0.7</v>
      </c>
      <c r="AB16" s="410"/>
      <c r="AC16" s="409">
        <v>0.8</v>
      </c>
      <c r="AD16" s="410"/>
      <c r="AE16" s="409">
        <v>0.9</v>
      </c>
      <c r="AF16" s="410"/>
      <c r="AG16" s="409">
        <v>1.2</v>
      </c>
      <c r="AH16" s="410"/>
      <c r="AI16" s="409">
        <v>0.9</v>
      </c>
      <c r="AJ16" s="410"/>
      <c r="AK16" s="409">
        <v>0.8</v>
      </c>
      <c r="AL16" s="410"/>
      <c r="AM16" s="409">
        <v>1</v>
      </c>
      <c r="AN16" s="410"/>
      <c r="AO16" s="409">
        <v>1.1000000000000001</v>
      </c>
      <c r="AP16" s="410"/>
      <c r="AQ16" s="409">
        <v>1.2</v>
      </c>
      <c r="AR16" s="410"/>
      <c r="AS16" s="409">
        <v>1.2</v>
      </c>
      <c r="AT16" s="410"/>
      <c r="AU16" s="409">
        <v>0.8</v>
      </c>
      <c r="AV16" s="410"/>
      <c r="AW16" s="409">
        <v>0.7</v>
      </c>
      <c r="AX16" s="410"/>
      <c r="AY16" s="409"/>
      <c r="AZ16" s="410"/>
    </row>
    <row r="17" spans="1:52" ht="8.5" customHeight="1" x14ac:dyDescent="0.35"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x14ac:dyDescent="0.35">
      <c r="A18" s="543" t="s">
        <v>48</v>
      </c>
      <c r="B18" s="543"/>
      <c r="C18" s="543"/>
      <c r="D18" s="543"/>
      <c r="E18" s="543"/>
      <c r="F18" s="543"/>
      <c r="G18" s="543"/>
      <c r="H18" s="543"/>
      <c r="I18" s="543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202"/>
      <c r="AN18" s="202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</row>
    <row r="19" spans="1:52" x14ac:dyDescent="0.35">
      <c r="A19" s="413" t="s">
        <v>52</v>
      </c>
      <c r="B19" s="413"/>
      <c r="C19" s="413"/>
      <c r="D19" s="413"/>
      <c r="E19" s="413"/>
      <c r="F19" s="413"/>
      <c r="G19" s="413"/>
      <c r="H19" s="413"/>
      <c r="I19" s="413"/>
      <c r="K19" s="409">
        <v>0.9</v>
      </c>
      <c r="L19" s="410"/>
      <c r="M19" s="409">
        <v>1</v>
      </c>
      <c r="N19" s="410"/>
      <c r="O19" s="409">
        <v>1.2</v>
      </c>
      <c r="P19" s="410"/>
      <c r="Q19" s="409">
        <v>0.9</v>
      </c>
      <c r="R19" s="410"/>
      <c r="S19" s="409">
        <v>1.1000000000000001</v>
      </c>
      <c r="T19" s="410"/>
      <c r="U19" s="409">
        <v>1.1000000000000001</v>
      </c>
      <c r="V19" s="410"/>
      <c r="W19" s="409">
        <v>0.9</v>
      </c>
      <c r="X19" s="410"/>
      <c r="Y19" s="409">
        <v>0.8</v>
      </c>
      <c r="Z19" s="410"/>
      <c r="AA19" s="409">
        <v>0.8</v>
      </c>
      <c r="AB19" s="410"/>
      <c r="AC19" s="409">
        <v>0.7</v>
      </c>
      <c r="AD19" s="410"/>
      <c r="AE19" s="409">
        <v>1</v>
      </c>
      <c r="AF19" s="410"/>
      <c r="AG19" s="409">
        <v>1.1000000000000001</v>
      </c>
      <c r="AH19" s="410"/>
      <c r="AI19" s="409">
        <v>0.8</v>
      </c>
      <c r="AJ19" s="410"/>
      <c r="AK19" s="409">
        <v>1</v>
      </c>
      <c r="AL19" s="410"/>
      <c r="AM19" s="409">
        <v>1</v>
      </c>
      <c r="AN19" s="410"/>
      <c r="AO19" s="409">
        <v>0.8</v>
      </c>
      <c r="AP19" s="410"/>
      <c r="AQ19" s="409">
        <v>1.2</v>
      </c>
      <c r="AR19" s="410"/>
      <c r="AS19" s="409">
        <v>1.1000000000000001</v>
      </c>
      <c r="AT19" s="410"/>
      <c r="AU19" s="409">
        <v>0.9</v>
      </c>
      <c r="AV19" s="410"/>
      <c r="AW19" s="409">
        <v>0.8</v>
      </c>
      <c r="AX19" s="410"/>
      <c r="AY19" s="409"/>
      <c r="AZ19" s="410"/>
    </row>
    <row r="20" spans="1:52" x14ac:dyDescent="0.35">
      <c r="A20" s="413" t="s">
        <v>51</v>
      </c>
      <c r="B20" s="413"/>
      <c r="C20" s="413"/>
      <c r="D20" s="413"/>
      <c r="E20" s="413"/>
      <c r="F20" s="413"/>
      <c r="G20" s="413"/>
      <c r="H20" s="413"/>
      <c r="I20" s="413"/>
      <c r="K20" s="409">
        <v>0.9</v>
      </c>
      <c r="L20" s="410"/>
      <c r="M20" s="409">
        <v>1.2</v>
      </c>
      <c r="N20" s="410"/>
      <c r="O20" s="409">
        <v>1.1000000000000001</v>
      </c>
      <c r="P20" s="410"/>
      <c r="Q20" s="409">
        <v>0.9</v>
      </c>
      <c r="R20" s="410"/>
      <c r="S20" s="409">
        <v>1</v>
      </c>
      <c r="T20" s="410"/>
      <c r="U20" s="409">
        <v>0.8</v>
      </c>
      <c r="V20" s="410"/>
      <c r="W20" s="409">
        <v>0.9</v>
      </c>
      <c r="X20" s="410"/>
      <c r="Y20" s="409">
        <v>0.8</v>
      </c>
      <c r="Z20" s="410"/>
      <c r="AA20" s="409">
        <v>0.8</v>
      </c>
      <c r="AB20" s="410"/>
      <c r="AC20" s="409">
        <v>0.7</v>
      </c>
      <c r="AD20" s="410"/>
      <c r="AE20" s="409">
        <v>0.8</v>
      </c>
      <c r="AF20" s="410"/>
      <c r="AG20" s="409">
        <v>1.1000000000000001</v>
      </c>
      <c r="AH20" s="410"/>
      <c r="AI20" s="409">
        <v>0.8</v>
      </c>
      <c r="AJ20" s="410"/>
      <c r="AK20" s="409">
        <v>0.8</v>
      </c>
      <c r="AL20" s="410"/>
      <c r="AM20" s="409">
        <v>1</v>
      </c>
      <c r="AN20" s="410"/>
      <c r="AO20" s="409">
        <v>0.8</v>
      </c>
      <c r="AP20" s="410"/>
      <c r="AQ20" s="409">
        <v>1.2</v>
      </c>
      <c r="AR20" s="410"/>
      <c r="AS20" s="409">
        <v>1.1000000000000001</v>
      </c>
      <c r="AT20" s="410"/>
      <c r="AU20" s="409">
        <v>0.9</v>
      </c>
      <c r="AV20" s="410"/>
      <c r="AW20" s="409">
        <v>0.8</v>
      </c>
      <c r="AX20" s="410"/>
      <c r="AY20" s="409"/>
      <c r="AZ20" s="410"/>
    </row>
    <row r="21" spans="1:52" x14ac:dyDescent="0.35">
      <c r="A21" s="413" t="s">
        <v>53</v>
      </c>
      <c r="B21" s="413"/>
      <c r="C21" s="413"/>
      <c r="D21" s="413"/>
      <c r="E21" s="413"/>
      <c r="F21" s="413"/>
      <c r="G21" s="413"/>
      <c r="H21" s="413"/>
      <c r="I21" s="413"/>
      <c r="K21" s="409">
        <v>0.9</v>
      </c>
      <c r="L21" s="410"/>
      <c r="M21" s="409">
        <v>1</v>
      </c>
      <c r="N21" s="410"/>
      <c r="O21" s="409">
        <v>1.1000000000000001</v>
      </c>
      <c r="P21" s="410"/>
      <c r="Q21" s="409">
        <v>0.9</v>
      </c>
      <c r="R21" s="410"/>
      <c r="S21" s="409">
        <v>1</v>
      </c>
      <c r="T21" s="410"/>
      <c r="U21" s="409">
        <v>1.2</v>
      </c>
      <c r="V21" s="410"/>
      <c r="W21" s="409">
        <v>0.9</v>
      </c>
      <c r="X21" s="410"/>
      <c r="Y21" s="409">
        <v>0.8</v>
      </c>
      <c r="Z21" s="410"/>
      <c r="AA21" s="409">
        <v>0.8</v>
      </c>
      <c r="AB21" s="410"/>
      <c r="AC21" s="409">
        <v>0.7</v>
      </c>
      <c r="AD21" s="410"/>
      <c r="AE21" s="409">
        <v>0.8</v>
      </c>
      <c r="AF21" s="410"/>
      <c r="AG21" s="409">
        <v>1.1000000000000001</v>
      </c>
      <c r="AH21" s="410"/>
      <c r="AI21" s="409">
        <v>0.8</v>
      </c>
      <c r="AJ21" s="410"/>
      <c r="AK21" s="409">
        <v>1</v>
      </c>
      <c r="AL21" s="410"/>
      <c r="AM21" s="409">
        <v>1</v>
      </c>
      <c r="AN21" s="410"/>
      <c r="AO21" s="409">
        <v>0.8</v>
      </c>
      <c r="AP21" s="410"/>
      <c r="AQ21" s="409">
        <v>1.2</v>
      </c>
      <c r="AR21" s="410"/>
      <c r="AS21" s="409">
        <v>0.7</v>
      </c>
      <c r="AT21" s="410"/>
      <c r="AU21" s="409">
        <v>1.1000000000000001</v>
      </c>
      <c r="AV21" s="410"/>
      <c r="AW21" s="409">
        <v>1.1000000000000001</v>
      </c>
      <c r="AX21" s="410"/>
      <c r="AY21" s="409"/>
      <c r="AZ21" s="410"/>
    </row>
    <row r="22" spans="1:52" x14ac:dyDescent="0.35">
      <c r="A22" s="413" t="s">
        <v>421</v>
      </c>
      <c r="B22" s="413"/>
      <c r="C22" s="413"/>
      <c r="D22" s="413"/>
      <c r="E22" s="413"/>
      <c r="F22" s="413"/>
      <c r="G22" s="413"/>
      <c r="H22" s="413"/>
      <c r="I22" s="413"/>
      <c r="K22" s="409">
        <v>1.1000000000000001</v>
      </c>
      <c r="L22" s="410"/>
      <c r="M22" s="409">
        <v>1</v>
      </c>
      <c r="N22" s="410"/>
      <c r="O22" s="409">
        <v>1.1000000000000001</v>
      </c>
      <c r="P22" s="410"/>
      <c r="Q22" s="409">
        <v>1.2</v>
      </c>
      <c r="R22" s="410"/>
      <c r="S22" s="409">
        <v>1</v>
      </c>
      <c r="T22" s="410"/>
      <c r="U22" s="409">
        <v>1.1000000000000001</v>
      </c>
      <c r="V22" s="410"/>
      <c r="W22" s="409">
        <v>0.9</v>
      </c>
      <c r="X22" s="410"/>
      <c r="Y22" s="409">
        <v>0.8</v>
      </c>
      <c r="Z22" s="410"/>
      <c r="AA22" s="409">
        <v>0.8</v>
      </c>
      <c r="AB22" s="410"/>
      <c r="AC22" s="409">
        <v>0.7</v>
      </c>
      <c r="AD22" s="410"/>
      <c r="AE22" s="409">
        <v>0.8</v>
      </c>
      <c r="AF22" s="410"/>
      <c r="AG22" s="409">
        <v>1.1000000000000001</v>
      </c>
      <c r="AH22" s="410"/>
      <c r="AI22" s="409">
        <v>0.8</v>
      </c>
      <c r="AJ22" s="410"/>
      <c r="AK22" s="409">
        <v>1</v>
      </c>
      <c r="AL22" s="410"/>
      <c r="AM22" s="409">
        <v>1</v>
      </c>
      <c r="AN22" s="410"/>
      <c r="AO22" s="409">
        <v>0.8</v>
      </c>
      <c r="AP22" s="410"/>
      <c r="AQ22" s="409">
        <v>1.2</v>
      </c>
      <c r="AR22" s="410"/>
      <c r="AS22" s="409">
        <v>1.1000000000000001</v>
      </c>
      <c r="AT22" s="410"/>
      <c r="AU22" s="409">
        <v>0.9</v>
      </c>
      <c r="AV22" s="410"/>
      <c r="AW22" s="409">
        <v>0.8</v>
      </c>
      <c r="AX22" s="410"/>
      <c r="AY22" s="409"/>
      <c r="AZ22" s="410"/>
    </row>
    <row r="23" spans="1:52" x14ac:dyDescent="0.35">
      <c r="A23" s="413" t="s">
        <v>49</v>
      </c>
      <c r="B23" s="413"/>
      <c r="C23" s="413"/>
      <c r="D23" s="413"/>
      <c r="E23" s="413"/>
      <c r="F23" s="413"/>
      <c r="G23" s="413"/>
      <c r="H23" s="413"/>
      <c r="I23" s="413"/>
      <c r="K23" s="409">
        <v>0.9</v>
      </c>
      <c r="L23" s="410"/>
      <c r="M23" s="409">
        <v>1</v>
      </c>
      <c r="N23" s="410"/>
      <c r="O23" s="409">
        <v>1.1000000000000001</v>
      </c>
      <c r="P23" s="410"/>
      <c r="Q23" s="409">
        <v>0.9</v>
      </c>
      <c r="R23" s="410"/>
      <c r="S23" s="409">
        <v>1.2</v>
      </c>
      <c r="T23" s="410"/>
      <c r="U23" s="409">
        <v>1.1000000000000001</v>
      </c>
      <c r="V23" s="410"/>
      <c r="W23" s="409">
        <v>1.1000000000000001</v>
      </c>
      <c r="X23" s="410"/>
      <c r="Y23" s="409">
        <v>0.8</v>
      </c>
      <c r="Z23" s="410"/>
      <c r="AA23" s="409">
        <v>0.8</v>
      </c>
      <c r="AB23" s="410"/>
      <c r="AC23" s="409">
        <v>0.7</v>
      </c>
      <c r="AD23" s="410"/>
      <c r="AE23" s="409">
        <v>0.8</v>
      </c>
      <c r="AF23" s="410"/>
      <c r="AG23" s="409">
        <v>1.2</v>
      </c>
      <c r="AH23" s="410"/>
      <c r="AI23" s="409">
        <v>0.8</v>
      </c>
      <c r="AJ23" s="410"/>
      <c r="AK23" s="409">
        <v>1</v>
      </c>
      <c r="AL23" s="410"/>
      <c r="AM23" s="409">
        <v>1</v>
      </c>
      <c r="AN23" s="410"/>
      <c r="AO23" s="409">
        <v>0.8</v>
      </c>
      <c r="AP23" s="410"/>
      <c r="AQ23" s="409">
        <v>1.2</v>
      </c>
      <c r="AR23" s="410"/>
      <c r="AS23" s="409">
        <v>1.1000000000000001</v>
      </c>
      <c r="AT23" s="410"/>
      <c r="AU23" s="409">
        <v>0.9</v>
      </c>
      <c r="AV23" s="410"/>
      <c r="AW23" s="409">
        <v>0.8</v>
      </c>
      <c r="AX23" s="410"/>
      <c r="AY23" s="409"/>
      <c r="AZ23" s="410"/>
    </row>
    <row r="24" spans="1:52" x14ac:dyDescent="0.35">
      <c r="A24" s="413" t="s">
        <v>50</v>
      </c>
      <c r="B24" s="413"/>
      <c r="C24" s="413"/>
      <c r="D24" s="413"/>
      <c r="E24" s="413"/>
      <c r="F24" s="413"/>
      <c r="G24" s="413"/>
      <c r="H24" s="413"/>
      <c r="I24" s="413"/>
      <c r="K24" s="409">
        <v>0.9</v>
      </c>
      <c r="L24" s="410"/>
      <c r="M24" s="409">
        <v>1</v>
      </c>
      <c r="N24" s="410"/>
      <c r="O24" s="409">
        <v>1.1000000000000001</v>
      </c>
      <c r="P24" s="410"/>
      <c r="Q24" s="409">
        <v>0.9</v>
      </c>
      <c r="R24" s="410"/>
      <c r="S24" s="409">
        <v>1</v>
      </c>
      <c r="T24" s="410"/>
      <c r="U24" s="409">
        <v>1.1000000000000001</v>
      </c>
      <c r="V24" s="410"/>
      <c r="W24" s="409">
        <v>0.9</v>
      </c>
      <c r="X24" s="410"/>
      <c r="Y24" s="409">
        <v>1.2</v>
      </c>
      <c r="Z24" s="410"/>
      <c r="AA24" s="409">
        <v>0.8</v>
      </c>
      <c r="AB24" s="410"/>
      <c r="AC24" s="409">
        <v>0.7</v>
      </c>
      <c r="AD24" s="410"/>
      <c r="AE24" s="409">
        <v>0.8</v>
      </c>
      <c r="AF24" s="410"/>
      <c r="AG24" s="409">
        <v>1.1000000000000001</v>
      </c>
      <c r="AH24" s="410"/>
      <c r="AI24" s="409">
        <v>0.8</v>
      </c>
      <c r="AJ24" s="410"/>
      <c r="AK24" s="409">
        <v>0.7</v>
      </c>
      <c r="AL24" s="410"/>
      <c r="AM24" s="409">
        <v>1</v>
      </c>
      <c r="AN24" s="410"/>
      <c r="AO24" s="409">
        <v>0.8</v>
      </c>
      <c r="AP24" s="410"/>
      <c r="AQ24" s="409">
        <v>0.7</v>
      </c>
      <c r="AR24" s="410"/>
      <c r="AS24" s="409">
        <v>0.7</v>
      </c>
      <c r="AT24" s="410"/>
      <c r="AU24" s="409">
        <v>0.9</v>
      </c>
      <c r="AV24" s="410"/>
      <c r="AW24" s="409">
        <v>0.8</v>
      </c>
      <c r="AX24" s="410"/>
      <c r="AY24" s="409"/>
      <c r="AZ24" s="410"/>
    </row>
    <row r="25" spans="1:52" ht="8.5" customHeight="1" x14ac:dyDescent="0.35"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x14ac:dyDescent="0.35">
      <c r="A26" s="543" t="s">
        <v>54</v>
      </c>
      <c r="B26" s="543"/>
      <c r="C26" s="543"/>
      <c r="D26" s="543"/>
      <c r="E26" s="543"/>
      <c r="F26" s="543"/>
      <c r="G26" s="543"/>
      <c r="H26" s="543"/>
      <c r="I26" s="543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202"/>
      <c r="AN26" s="202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</row>
    <row r="27" spans="1:52" x14ac:dyDescent="0.35">
      <c r="A27" s="413" t="s">
        <v>55</v>
      </c>
      <c r="B27" s="413"/>
      <c r="C27" s="413"/>
      <c r="D27" s="413"/>
      <c r="E27" s="413"/>
      <c r="F27" s="413"/>
      <c r="G27" s="413"/>
      <c r="H27" s="413"/>
      <c r="I27" s="413"/>
      <c r="K27" s="409">
        <v>0.8</v>
      </c>
      <c r="L27" s="410"/>
      <c r="M27" s="409">
        <v>0.7</v>
      </c>
      <c r="N27" s="410"/>
      <c r="O27" s="409">
        <v>1.2</v>
      </c>
      <c r="P27" s="410"/>
      <c r="Q27" s="409">
        <v>0.9</v>
      </c>
      <c r="R27" s="410"/>
      <c r="S27" s="409">
        <v>1.2</v>
      </c>
      <c r="T27" s="410"/>
      <c r="U27" s="409">
        <v>0.9</v>
      </c>
      <c r="V27" s="410"/>
      <c r="W27" s="409">
        <v>0.8</v>
      </c>
      <c r="X27" s="410"/>
      <c r="Y27" s="409">
        <v>1</v>
      </c>
      <c r="Z27" s="410"/>
      <c r="AA27" s="409">
        <v>1.1000000000000001</v>
      </c>
      <c r="AB27" s="410"/>
      <c r="AC27" s="409">
        <v>0.8</v>
      </c>
      <c r="AD27" s="410"/>
      <c r="AE27" s="409">
        <v>0.8</v>
      </c>
      <c r="AF27" s="410"/>
      <c r="AG27" s="409">
        <v>1.2</v>
      </c>
      <c r="AH27" s="410"/>
      <c r="AI27" s="409">
        <v>0.9</v>
      </c>
      <c r="AJ27" s="410"/>
      <c r="AK27" s="409">
        <v>1.1000000000000001</v>
      </c>
      <c r="AL27" s="410"/>
      <c r="AM27" s="409">
        <v>1.3</v>
      </c>
      <c r="AN27" s="410"/>
      <c r="AO27" s="409">
        <v>0.9</v>
      </c>
      <c r="AP27" s="410"/>
      <c r="AQ27" s="409">
        <v>0.7</v>
      </c>
      <c r="AR27" s="410"/>
      <c r="AS27" s="409">
        <v>0.8</v>
      </c>
      <c r="AT27" s="410"/>
      <c r="AU27" s="409">
        <v>0.7</v>
      </c>
      <c r="AV27" s="410"/>
      <c r="AW27" s="409">
        <v>1</v>
      </c>
      <c r="AX27" s="410"/>
      <c r="AY27" s="409"/>
      <c r="AZ27" s="410"/>
    </row>
    <row r="28" spans="1:52" x14ac:dyDescent="0.35">
      <c r="A28" s="413" t="s">
        <v>362</v>
      </c>
      <c r="B28" s="413"/>
      <c r="C28" s="413"/>
      <c r="D28" s="413"/>
      <c r="E28" s="413"/>
      <c r="F28" s="413"/>
      <c r="G28" s="413"/>
      <c r="H28" s="413"/>
      <c r="I28" s="413"/>
      <c r="K28" s="409">
        <v>0.8</v>
      </c>
      <c r="L28" s="410"/>
      <c r="M28" s="409">
        <v>0.7</v>
      </c>
      <c r="N28" s="410"/>
      <c r="O28" s="409">
        <v>1.2</v>
      </c>
      <c r="P28" s="410"/>
      <c r="Q28" s="409">
        <v>0.9</v>
      </c>
      <c r="R28" s="410"/>
      <c r="S28" s="409">
        <v>1.2</v>
      </c>
      <c r="T28" s="410"/>
      <c r="U28" s="409">
        <v>0.9</v>
      </c>
      <c r="V28" s="410"/>
      <c r="W28" s="409">
        <v>0.8</v>
      </c>
      <c r="X28" s="410"/>
      <c r="Y28" s="409">
        <v>1.2</v>
      </c>
      <c r="Z28" s="410"/>
      <c r="AA28" s="409">
        <v>1.1000000000000001</v>
      </c>
      <c r="AB28" s="410"/>
      <c r="AC28" s="409">
        <v>1</v>
      </c>
      <c r="AD28" s="410"/>
      <c r="AE28" s="409">
        <v>0.8</v>
      </c>
      <c r="AF28" s="410"/>
      <c r="AG28" s="409">
        <v>1.2</v>
      </c>
      <c r="AH28" s="410"/>
      <c r="AI28" s="409">
        <v>0.7</v>
      </c>
      <c r="AJ28" s="410"/>
      <c r="AK28" s="409">
        <v>0.8</v>
      </c>
      <c r="AL28" s="410"/>
      <c r="AM28" s="409">
        <v>1.2</v>
      </c>
      <c r="AN28" s="410"/>
      <c r="AO28" s="409">
        <v>1.1000000000000001</v>
      </c>
      <c r="AP28" s="410"/>
      <c r="AQ28" s="409">
        <v>0.7</v>
      </c>
      <c r="AR28" s="410"/>
      <c r="AS28" s="409">
        <v>0.8</v>
      </c>
      <c r="AT28" s="410"/>
      <c r="AU28" s="409">
        <v>1</v>
      </c>
      <c r="AV28" s="410"/>
      <c r="AW28" s="409">
        <v>0.9</v>
      </c>
      <c r="AX28" s="410"/>
      <c r="AY28" s="409"/>
      <c r="AZ28" s="410"/>
    </row>
    <row r="29" spans="1:52" x14ac:dyDescent="0.35">
      <c r="A29" s="413" t="s">
        <v>57</v>
      </c>
      <c r="B29" s="413"/>
      <c r="C29" s="413"/>
      <c r="D29" s="413"/>
      <c r="E29" s="413"/>
      <c r="F29" s="413"/>
      <c r="G29" s="413"/>
      <c r="H29" s="413"/>
      <c r="I29" s="413"/>
      <c r="K29" s="409">
        <v>0.8</v>
      </c>
      <c r="L29" s="410"/>
      <c r="M29" s="409">
        <v>0.7</v>
      </c>
      <c r="N29" s="410"/>
      <c r="O29" s="409">
        <v>1.1000000000000001</v>
      </c>
      <c r="P29" s="410"/>
      <c r="Q29" s="409">
        <v>0.9</v>
      </c>
      <c r="R29" s="410"/>
      <c r="S29" s="409">
        <v>1.2</v>
      </c>
      <c r="T29" s="410"/>
      <c r="U29" s="409">
        <v>0.9</v>
      </c>
      <c r="V29" s="410"/>
      <c r="W29" s="409">
        <v>0.8</v>
      </c>
      <c r="X29" s="410"/>
      <c r="Y29" s="409">
        <v>1</v>
      </c>
      <c r="Z29" s="410"/>
      <c r="AA29" s="409">
        <v>1.1000000000000001</v>
      </c>
      <c r="AB29" s="410"/>
      <c r="AC29" s="409">
        <v>0.8</v>
      </c>
      <c r="AD29" s="410"/>
      <c r="AE29" s="409">
        <v>0.8</v>
      </c>
      <c r="AF29" s="410"/>
      <c r="AG29" s="409">
        <v>1.2</v>
      </c>
      <c r="AH29" s="410"/>
      <c r="AI29" s="409">
        <v>0.7</v>
      </c>
      <c r="AJ29" s="410"/>
      <c r="AK29" s="409">
        <v>0.8</v>
      </c>
      <c r="AL29" s="410"/>
      <c r="AM29" s="409">
        <v>1.2</v>
      </c>
      <c r="AN29" s="410"/>
      <c r="AO29" s="409">
        <v>0.9</v>
      </c>
      <c r="AP29" s="410"/>
      <c r="AQ29" s="409">
        <v>1</v>
      </c>
      <c r="AR29" s="410"/>
      <c r="AS29" s="409">
        <v>0.8</v>
      </c>
      <c r="AT29" s="410"/>
      <c r="AU29" s="409">
        <v>0.7</v>
      </c>
      <c r="AV29" s="410"/>
      <c r="AW29" s="409">
        <v>0.9</v>
      </c>
      <c r="AX29" s="410"/>
      <c r="AY29" s="409"/>
      <c r="AZ29" s="410"/>
    </row>
    <row r="30" spans="1:52" x14ac:dyDescent="0.35">
      <c r="A30" s="413" t="s">
        <v>56</v>
      </c>
      <c r="B30" s="413"/>
      <c r="C30" s="413"/>
      <c r="D30" s="413"/>
      <c r="E30" s="413"/>
      <c r="F30" s="413"/>
      <c r="G30" s="413"/>
      <c r="H30" s="413"/>
      <c r="I30" s="413"/>
      <c r="K30" s="409">
        <v>0.8</v>
      </c>
      <c r="L30" s="410"/>
      <c r="M30" s="409">
        <v>0.7</v>
      </c>
      <c r="N30" s="410"/>
      <c r="O30" s="409">
        <v>1.1000000000000001</v>
      </c>
      <c r="P30" s="410"/>
      <c r="Q30" s="409">
        <v>1</v>
      </c>
      <c r="R30" s="410"/>
      <c r="S30" s="409">
        <v>1.2</v>
      </c>
      <c r="T30" s="410"/>
      <c r="U30" s="409">
        <v>0.9</v>
      </c>
      <c r="V30" s="410"/>
      <c r="W30" s="409">
        <v>0.8</v>
      </c>
      <c r="X30" s="410"/>
      <c r="Y30" s="409">
        <v>1</v>
      </c>
      <c r="Z30" s="410"/>
      <c r="AA30" s="409">
        <v>1.1000000000000001</v>
      </c>
      <c r="AB30" s="410"/>
      <c r="AC30" s="409">
        <v>0.8</v>
      </c>
      <c r="AD30" s="410"/>
      <c r="AE30" s="409">
        <v>0.8</v>
      </c>
      <c r="AF30" s="410"/>
      <c r="AG30" s="409">
        <v>1.2</v>
      </c>
      <c r="AH30" s="410"/>
      <c r="AI30" s="409">
        <v>1</v>
      </c>
      <c r="AJ30" s="410"/>
      <c r="AK30" s="409">
        <v>0.8</v>
      </c>
      <c r="AL30" s="410"/>
      <c r="AM30" s="409">
        <v>1.2</v>
      </c>
      <c r="AN30" s="410"/>
      <c r="AO30" s="409">
        <v>0.9</v>
      </c>
      <c r="AP30" s="410"/>
      <c r="AQ30" s="409">
        <v>0.7</v>
      </c>
      <c r="AR30" s="410"/>
      <c r="AS30" s="409">
        <v>1.1000000000000001</v>
      </c>
      <c r="AT30" s="410"/>
      <c r="AU30" s="409">
        <v>0.7</v>
      </c>
      <c r="AV30" s="410"/>
      <c r="AW30" s="409">
        <v>0.9</v>
      </c>
      <c r="AX30" s="410"/>
      <c r="AY30" s="409"/>
      <c r="AZ30" s="410"/>
    </row>
    <row r="31" spans="1:52" ht="8.5" customHeight="1" x14ac:dyDescent="0.35"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x14ac:dyDescent="0.35">
      <c r="A32" s="543" t="s">
        <v>58</v>
      </c>
      <c r="B32" s="543"/>
      <c r="C32" s="543"/>
      <c r="D32" s="543"/>
      <c r="E32" s="543"/>
      <c r="F32" s="543"/>
      <c r="G32" s="543"/>
      <c r="H32" s="543"/>
      <c r="I32" s="543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202"/>
      <c r="AN32" s="202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</row>
    <row r="33" spans="1:52" x14ac:dyDescent="0.35">
      <c r="A33" s="413" t="s">
        <v>62</v>
      </c>
      <c r="B33" s="413"/>
      <c r="C33" s="413"/>
      <c r="D33" s="413"/>
      <c r="E33" s="413"/>
      <c r="F33" s="413"/>
      <c r="G33" s="413"/>
      <c r="H33" s="413"/>
      <c r="I33" s="413"/>
      <c r="K33" s="409">
        <v>1.1000000000000001</v>
      </c>
      <c r="L33" s="410"/>
      <c r="M33" s="409">
        <v>0.8</v>
      </c>
      <c r="N33" s="410"/>
      <c r="O33" s="409">
        <v>0.7</v>
      </c>
      <c r="P33" s="410"/>
      <c r="Q33" s="409">
        <v>1</v>
      </c>
      <c r="R33" s="410"/>
      <c r="S33" s="409">
        <v>1.1000000000000001</v>
      </c>
      <c r="T33" s="410"/>
      <c r="U33" s="409">
        <v>0.8</v>
      </c>
      <c r="V33" s="410"/>
      <c r="W33" s="409">
        <v>0.9</v>
      </c>
      <c r="X33" s="410"/>
      <c r="Y33" s="409">
        <v>0.9</v>
      </c>
      <c r="Z33" s="410"/>
      <c r="AA33" s="409">
        <v>0.8</v>
      </c>
      <c r="AB33" s="410"/>
      <c r="AC33" s="409">
        <v>0.8</v>
      </c>
      <c r="AD33" s="410"/>
      <c r="AE33" s="409">
        <v>0.8</v>
      </c>
      <c r="AF33" s="410"/>
      <c r="AG33" s="409">
        <v>1.1000000000000001</v>
      </c>
      <c r="AH33" s="410"/>
      <c r="AI33" s="409">
        <v>0.8</v>
      </c>
      <c r="AJ33" s="410"/>
      <c r="AK33" s="409">
        <v>0.8</v>
      </c>
      <c r="AL33" s="410"/>
      <c r="AM33" s="409">
        <v>0.9</v>
      </c>
      <c r="AN33" s="410"/>
      <c r="AO33" s="409">
        <v>0.7</v>
      </c>
      <c r="AP33" s="410"/>
      <c r="AQ33" s="409">
        <v>0.7</v>
      </c>
      <c r="AR33" s="410"/>
      <c r="AS33" s="409">
        <v>0.7</v>
      </c>
      <c r="AT33" s="410"/>
      <c r="AU33" s="409">
        <v>0.8</v>
      </c>
      <c r="AV33" s="410"/>
      <c r="AW33" s="409">
        <v>0.8</v>
      </c>
      <c r="AX33" s="410"/>
      <c r="AY33" s="409"/>
      <c r="AZ33" s="410"/>
    </row>
    <row r="34" spans="1:52" x14ac:dyDescent="0.35">
      <c r="A34" s="413" t="s">
        <v>59</v>
      </c>
      <c r="B34" s="413"/>
      <c r="C34" s="413"/>
      <c r="D34" s="413"/>
      <c r="E34" s="413"/>
      <c r="F34" s="413"/>
      <c r="G34" s="413"/>
      <c r="H34" s="413"/>
      <c r="I34" s="413"/>
      <c r="K34" s="409">
        <v>1.1000000000000001</v>
      </c>
      <c r="L34" s="410"/>
      <c r="M34" s="409">
        <v>0.8</v>
      </c>
      <c r="N34" s="410"/>
      <c r="O34" s="409">
        <v>0.7</v>
      </c>
      <c r="P34" s="410"/>
      <c r="Q34" s="409">
        <v>1.1000000000000001</v>
      </c>
      <c r="R34" s="410"/>
      <c r="S34" s="409">
        <v>1.1000000000000001</v>
      </c>
      <c r="T34" s="410"/>
      <c r="U34" s="409">
        <v>0.8</v>
      </c>
      <c r="V34" s="410"/>
      <c r="W34" s="409">
        <v>0.9</v>
      </c>
      <c r="X34" s="410"/>
      <c r="Y34" s="409">
        <v>0.9</v>
      </c>
      <c r="Z34" s="410"/>
      <c r="AA34" s="409">
        <v>0.8</v>
      </c>
      <c r="AB34" s="410"/>
      <c r="AC34" s="409">
        <v>0.8</v>
      </c>
      <c r="AD34" s="410"/>
      <c r="AE34" s="409">
        <v>0.8</v>
      </c>
      <c r="AF34" s="410"/>
      <c r="AG34" s="409">
        <v>1.1000000000000001</v>
      </c>
      <c r="AH34" s="410"/>
      <c r="AI34" s="409">
        <v>1</v>
      </c>
      <c r="AJ34" s="410"/>
      <c r="AK34" s="409">
        <v>0.8</v>
      </c>
      <c r="AL34" s="410"/>
      <c r="AM34" s="409">
        <v>1.1000000000000001</v>
      </c>
      <c r="AN34" s="410"/>
      <c r="AO34" s="409">
        <v>0.7</v>
      </c>
      <c r="AP34" s="410"/>
      <c r="AQ34" s="409">
        <v>0.7</v>
      </c>
      <c r="AR34" s="410"/>
      <c r="AS34" s="409">
        <v>0.9</v>
      </c>
      <c r="AT34" s="410"/>
      <c r="AU34" s="409">
        <v>0.8</v>
      </c>
      <c r="AV34" s="410"/>
      <c r="AW34" s="409">
        <v>0.8</v>
      </c>
      <c r="AX34" s="410"/>
      <c r="AY34" s="409"/>
      <c r="AZ34" s="410"/>
    </row>
    <row r="35" spans="1:52" x14ac:dyDescent="0.35">
      <c r="A35" s="413" t="s">
        <v>61</v>
      </c>
      <c r="B35" s="413"/>
      <c r="C35" s="413"/>
      <c r="D35" s="413"/>
      <c r="E35" s="413"/>
      <c r="F35" s="413"/>
      <c r="G35" s="413"/>
      <c r="H35" s="413"/>
      <c r="I35" s="413"/>
      <c r="K35" s="409">
        <v>0.8</v>
      </c>
      <c r="L35" s="410"/>
      <c r="M35" s="409">
        <v>1.1000000000000001</v>
      </c>
      <c r="N35" s="410"/>
      <c r="O35" s="409">
        <v>0.7</v>
      </c>
      <c r="P35" s="410"/>
      <c r="Q35" s="409">
        <v>1</v>
      </c>
      <c r="R35" s="410"/>
      <c r="S35" s="409">
        <v>1.1000000000000001</v>
      </c>
      <c r="T35" s="410"/>
      <c r="U35" s="409">
        <v>0.8</v>
      </c>
      <c r="V35" s="410"/>
      <c r="W35" s="409">
        <v>0.9</v>
      </c>
      <c r="X35" s="410"/>
      <c r="Y35" s="409">
        <v>0.9</v>
      </c>
      <c r="Z35" s="410"/>
      <c r="AA35" s="409">
        <v>0.8</v>
      </c>
      <c r="AB35" s="410"/>
      <c r="AC35" s="409">
        <v>0.8</v>
      </c>
      <c r="AD35" s="410"/>
      <c r="AE35" s="409">
        <v>0.8</v>
      </c>
      <c r="AF35" s="410"/>
      <c r="AG35" s="409">
        <v>1.1000000000000001</v>
      </c>
      <c r="AH35" s="410"/>
      <c r="AI35" s="409">
        <v>0.8</v>
      </c>
      <c r="AJ35" s="410"/>
      <c r="AK35" s="409">
        <v>0.8</v>
      </c>
      <c r="AL35" s="410"/>
      <c r="AM35" s="409">
        <v>0.9</v>
      </c>
      <c r="AN35" s="410"/>
      <c r="AO35" s="409">
        <v>0.7</v>
      </c>
      <c r="AP35" s="410"/>
      <c r="AQ35" s="409">
        <v>0.7</v>
      </c>
      <c r="AR35" s="410"/>
      <c r="AS35" s="409">
        <v>0.7</v>
      </c>
      <c r="AT35" s="410"/>
      <c r="AU35" s="409">
        <v>0.8</v>
      </c>
      <c r="AV35" s="410"/>
      <c r="AW35" s="409">
        <v>0.8</v>
      </c>
      <c r="AX35" s="410"/>
      <c r="AY35" s="409"/>
      <c r="AZ35" s="410"/>
    </row>
    <row r="36" spans="1:52" x14ac:dyDescent="0.35">
      <c r="A36" s="413" t="s">
        <v>60</v>
      </c>
      <c r="B36" s="413"/>
      <c r="C36" s="413"/>
      <c r="D36" s="413"/>
      <c r="E36" s="413"/>
      <c r="F36" s="413"/>
      <c r="G36" s="413"/>
      <c r="H36" s="413"/>
      <c r="I36" s="413"/>
      <c r="K36" s="409">
        <v>1.1000000000000001</v>
      </c>
      <c r="L36" s="410"/>
      <c r="M36" s="409">
        <v>0.8</v>
      </c>
      <c r="N36" s="410"/>
      <c r="O36" s="409">
        <v>0.7</v>
      </c>
      <c r="P36" s="410"/>
      <c r="Q36" s="409">
        <v>1</v>
      </c>
      <c r="R36" s="410"/>
      <c r="S36" s="409">
        <v>1.1000000000000001</v>
      </c>
      <c r="T36" s="410"/>
      <c r="U36" s="409">
        <v>0.8</v>
      </c>
      <c r="V36" s="410"/>
      <c r="W36" s="409">
        <v>1.1000000000000001</v>
      </c>
      <c r="X36" s="410"/>
      <c r="Y36" s="409">
        <v>0.9</v>
      </c>
      <c r="Z36" s="410"/>
      <c r="AA36" s="409">
        <v>0.8</v>
      </c>
      <c r="AB36" s="410"/>
      <c r="AC36" s="409">
        <v>0.8</v>
      </c>
      <c r="AD36" s="410"/>
      <c r="AE36" s="409">
        <v>0.8</v>
      </c>
      <c r="AF36" s="410"/>
      <c r="AG36" s="409">
        <v>1.2</v>
      </c>
      <c r="AH36" s="410"/>
      <c r="AI36" s="409">
        <v>0.8</v>
      </c>
      <c r="AJ36" s="410"/>
      <c r="AK36" s="409">
        <v>0.8</v>
      </c>
      <c r="AL36" s="410"/>
      <c r="AM36" s="409">
        <v>0.9</v>
      </c>
      <c r="AN36" s="410"/>
      <c r="AO36" s="409">
        <v>0.7</v>
      </c>
      <c r="AP36" s="410"/>
      <c r="AQ36" s="409">
        <v>0.7</v>
      </c>
      <c r="AR36" s="410"/>
      <c r="AS36" s="409">
        <v>0.7</v>
      </c>
      <c r="AT36" s="410"/>
      <c r="AU36" s="409">
        <v>0.8</v>
      </c>
      <c r="AV36" s="410"/>
      <c r="AW36" s="409">
        <v>0.8</v>
      </c>
      <c r="AX36" s="410"/>
      <c r="AY36" s="409"/>
      <c r="AZ36" s="410"/>
    </row>
    <row r="37" spans="1:52" x14ac:dyDescent="0.35">
      <c r="A37" s="413" t="s">
        <v>63</v>
      </c>
      <c r="B37" s="413"/>
      <c r="C37" s="413"/>
      <c r="D37" s="413"/>
      <c r="E37" s="413"/>
      <c r="F37" s="413"/>
      <c r="G37" s="413"/>
      <c r="H37" s="413"/>
      <c r="I37" s="413"/>
      <c r="K37" s="409">
        <v>1.1000000000000001</v>
      </c>
      <c r="L37" s="410"/>
      <c r="M37" s="409">
        <v>1.1000000000000001</v>
      </c>
      <c r="N37" s="410"/>
      <c r="O37" s="409">
        <v>0.7</v>
      </c>
      <c r="P37" s="410"/>
      <c r="Q37" s="409">
        <v>1</v>
      </c>
      <c r="R37" s="410"/>
      <c r="S37" s="409">
        <v>1.1000000000000001</v>
      </c>
      <c r="T37" s="410"/>
      <c r="U37" s="409">
        <v>0.8</v>
      </c>
      <c r="V37" s="410"/>
      <c r="W37" s="409">
        <v>0.9</v>
      </c>
      <c r="X37" s="410"/>
      <c r="Y37" s="409">
        <v>1.1000000000000001</v>
      </c>
      <c r="Z37" s="410"/>
      <c r="AA37" s="409">
        <v>0.8</v>
      </c>
      <c r="AB37" s="410"/>
      <c r="AC37" s="409">
        <v>0.8</v>
      </c>
      <c r="AD37" s="410"/>
      <c r="AE37" s="409">
        <v>1.2</v>
      </c>
      <c r="AF37" s="410"/>
      <c r="AG37" s="409">
        <v>1.1000000000000001</v>
      </c>
      <c r="AH37" s="410"/>
      <c r="AI37" s="409">
        <v>1</v>
      </c>
      <c r="AJ37" s="410"/>
      <c r="AK37" s="409">
        <v>0.8</v>
      </c>
      <c r="AL37" s="410"/>
      <c r="AM37" s="409">
        <v>1.2</v>
      </c>
      <c r="AN37" s="410"/>
      <c r="AO37" s="409">
        <v>0.7</v>
      </c>
      <c r="AP37" s="410"/>
      <c r="AQ37" s="409">
        <v>0.7</v>
      </c>
      <c r="AR37" s="410"/>
      <c r="AS37" s="409">
        <v>0.7</v>
      </c>
      <c r="AT37" s="410"/>
      <c r="AU37" s="409">
        <v>0.8</v>
      </c>
      <c r="AV37" s="410"/>
      <c r="AW37" s="409">
        <v>0.8</v>
      </c>
      <c r="AX37" s="410"/>
      <c r="AY37" s="409"/>
      <c r="AZ37" s="410"/>
    </row>
    <row r="38" spans="1:52" x14ac:dyDescent="0.35">
      <c r="A38" s="413" t="s">
        <v>370</v>
      </c>
      <c r="B38" s="413"/>
      <c r="C38" s="413"/>
      <c r="D38" s="413"/>
      <c r="E38" s="413"/>
      <c r="F38" s="413"/>
      <c r="G38" s="413"/>
      <c r="H38" s="413"/>
      <c r="I38" s="413"/>
      <c r="K38" s="409">
        <v>1.1000000000000001</v>
      </c>
      <c r="L38" s="410"/>
      <c r="M38" s="409">
        <v>0.8</v>
      </c>
      <c r="N38" s="410"/>
      <c r="O38" s="409">
        <v>0.7</v>
      </c>
      <c r="P38" s="410"/>
      <c r="Q38" s="409">
        <v>1</v>
      </c>
      <c r="R38" s="410"/>
      <c r="S38" s="409">
        <v>1.1000000000000001</v>
      </c>
      <c r="T38" s="410"/>
      <c r="U38" s="409">
        <v>0.8</v>
      </c>
      <c r="V38" s="410"/>
      <c r="W38" s="409">
        <v>0.7</v>
      </c>
      <c r="X38" s="410"/>
      <c r="Y38" s="409">
        <v>0.9</v>
      </c>
      <c r="Z38" s="410"/>
      <c r="AA38" s="409">
        <v>1.1000000000000001</v>
      </c>
      <c r="AB38" s="410"/>
      <c r="AC38" s="409">
        <v>0.8</v>
      </c>
      <c r="AD38" s="410"/>
      <c r="AE38" s="409">
        <v>0.8</v>
      </c>
      <c r="AF38" s="410"/>
      <c r="AG38" s="409">
        <v>1.1000000000000001</v>
      </c>
      <c r="AH38" s="410"/>
      <c r="AI38" s="409">
        <v>0.8</v>
      </c>
      <c r="AJ38" s="410"/>
      <c r="AK38" s="409">
        <v>0.8</v>
      </c>
      <c r="AL38" s="410"/>
      <c r="AM38" s="409">
        <v>0.9</v>
      </c>
      <c r="AN38" s="410"/>
      <c r="AO38" s="409">
        <v>0.7</v>
      </c>
      <c r="AP38" s="410"/>
      <c r="AQ38" s="409">
        <v>0.7</v>
      </c>
      <c r="AR38" s="410"/>
      <c r="AS38" s="409">
        <v>0.7</v>
      </c>
      <c r="AT38" s="410"/>
      <c r="AU38" s="409">
        <v>0.8</v>
      </c>
      <c r="AV38" s="410"/>
      <c r="AW38" s="409">
        <v>0.8</v>
      </c>
      <c r="AX38" s="410"/>
      <c r="AY38" s="409"/>
      <c r="AZ38" s="410"/>
    </row>
    <row r="39" spans="1:52" ht="8.5" customHeight="1" x14ac:dyDescent="0.35"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x14ac:dyDescent="0.35">
      <c r="A40" s="543" t="s">
        <v>64</v>
      </c>
      <c r="B40" s="543"/>
      <c r="C40" s="543"/>
      <c r="D40" s="543"/>
      <c r="E40" s="543"/>
      <c r="F40" s="543"/>
      <c r="G40" s="543"/>
      <c r="H40" s="543"/>
      <c r="I40" s="543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202"/>
      <c r="AN40" s="202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</row>
    <row r="41" spans="1:52" x14ac:dyDescent="0.35">
      <c r="A41" s="413" t="s">
        <v>68</v>
      </c>
      <c r="B41" s="413"/>
      <c r="C41" s="413"/>
      <c r="D41" s="413"/>
      <c r="E41" s="413"/>
      <c r="F41" s="413"/>
      <c r="G41" s="413"/>
      <c r="H41" s="413"/>
      <c r="I41" s="413"/>
      <c r="K41" s="409">
        <v>1</v>
      </c>
      <c r="L41" s="410"/>
      <c r="M41" s="409">
        <v>0.8</v>
      </c>
      <c r="N41" s="410"/>
      <c r="O41" s="409">
        <v>1</v>
      </c>
      <c r="P41" s="410"/>
      <c r="Q41" s="409">
        <v>1.1000000000000001</v>
      </c>
      <c r="R41" s="410"/>
      <c r="S41" s="409">
        <v>1.2</v>
      </c>
      <c r="T41" s="410"/>
      <c r="U41" s="409">
        <v>1</v>
      </c>
      <c r="V41" s="410"/>
      <c r="W41" s="409">
        <v>0.9</v>
      </c>
      <c r="X41" s="410"/>
      <c r="Y41" s="409">
        <v>0.9</v>
      </c>
      <c r="Z41" s="410"/>
      <c r="AA41" s="409">
        <v>0.9</v>
      </c>
      <c r="AB41" s="410"/>
      <c r="AC41" s="409">
        <v>1</v>
      </c>
      <c r="AD41" s="410"/>
      <c r="AE41" s="409">
        <v>1</v>
      </c>
      <c r="AF41" s="410"/>
      <c r="AG41" s="409">
        <v>1.2</v>
      </c>
      <c r="AH41" s="410"/>
      <c r="AI41" s="409">
        <v>0.9</v>
      </c>
      <c r="AJ41" s="410"/>
      <c r="AK41" s="409">
        <v>1</v>
      </c>
      <c r="AL41" s="410"/>
      <c r="AM41" s="409">
        <v>1</v>
      </c>
      <c r="AN41" s="410"/>
      <c r="AO41" s="409">
        <v>1</v>
      </c>
      <c r="AP41" s="410"/>
      <c r="AQ41" s="409">
        <v>0.7</v>
      </c>
      <c r="AR41" s="410"/>
      <c r="AS41" s="409">
        <v>0.7</v>
      </c>
      <c r="AT41" s="410"/>
      <c r="AU41" s="409">
        <v>0.8</v>
      </c>
      <c r="AV41" s="410"/>
      <c r="AW41" s="409">
        <v>0.9</v>
      </c>
      <c r="AX41" s="410"/>
      <c r="AY41" s="409"/>
      <c r="AZ41" s="410"/>
    </row>
    <row r="42" spans="1:52" x14ac:dyDescent="0.35">
      <c r="A42" s="413" t="s">
        <v>65</v>
      </c>
      <c r="B42" s="413"/>
      <c r="C42" s="413"/>
      <c r="D42" s="413"/>
      <c r="E42" s="413"/>
      <c r="F42" s="413"/>
      <c r="G42" s="413"/>
      <c r="H42" s="413"/>
      <c r="I42" s="413"/>
      <c r="K42" s="409">
        <v>0.8</v>
      </c>
      <c r="L42" s="410"/>
      <c r="M42" s="409">
        <v>0.8</v>
      </c>
      <c r="N42" s="410"/>
      <c r="O42" s="409">
        <v>0.8</v>
      </c>
      <c r="P42" s="410"/>
      <c r="Q42" s="409">
        <v>1.1000000000000001</v>
      </c>
      <c r="R42" s="410"/>
      <c r="S42" s="409">
        <v>1.2</v>
      </c>
      <c r="T42" s="410"/>
      <c r="U42" s="409">
        <v>0.8</v>
      </c>
      <c r="V42" s="410"/>
      <c r="W42" s="409">
        <v>0.9</v>
      </c>
      <c r="X42" s="410"/>
      <c r="Y42" s="409">
        <v>1.2</v>
      </c>
      <c r="Z42" s="410"/>
      <c r="AA42" s="409">
        <v>0.9</v>
      </c>
      <c r="AB42" s="410"/>
      <c r="AC42" s="409">
        <v>0.8</v>
      </c>
      <c r="AD42" s="410"/>
      <c r="AE42" s="409">
        <v>0.8</v>
      </c>
      <c r="AF42" s="410"/>
      <c r="AG42" s="409">
        <v>1.2</v>
      </c>
      <c r="AH42" s="410"/>
      <c r="AI42" s="409">
        <v>0.9</v>
      </c>
      <c r="AJ42" s="410"/>
      <c r="AK42" s="409">
        <v>1.1000000000000001</v>
      </c>
      <c r="AL42" s="410"/>
      <c r="AM42" s="409">
        <v>1.2</v>
      </c>
      <c r="AN42" s="410"/>
      <c r="AO42" s="409">
        <v>1.2</v>
      </c>
      <c r="AP42" s="410"/>
      <c r="AQ42" s="409">
        <v>0.7</v>
      </c>
      <c r="AR42" s="410"/>
      <c r="AS42" s="409">
        <v>0.7</v>
      </c>
      <c r="AT42" s="410"/>
      <c r="AU42" s="409">
        <v>1</v>
      </c>
      <c r="AV42" s="410"/>
      <c r="AW42" s="409">
        <v>1</v>
      </c>
      <c r="AX42" s="410"/>
      <c r="AY42" s="409"/>
      <c r="AZ42" s="410"/>
    </row>
    <row r="43" spans="1:52" x14ac:dyDescent="0.35">
      <c r="A43" s="413" t="s">
        <v>66</v>
      </c>
      <c r="B43" s="413"/>
      <c r="C43" s="413"/>
      <c r="D43" s="413"/>
      <c r="E43" s="413"/>
      <c r="F43" s="413"/>
      <c r="G43" s="413"/>
      <c r="H43" s="413"/>
      <c r="I43" s="413"/>
      <c r="K43" s="409">
        <v>0.8</v>
      </c>
      <c r="L43" s="410"/>
      <c r="M43" s="409">
        <v>0.8</v>
      </c>
      <c r="N43" s="410"/>
      <c r="O43" s="409">
        <v>0.8</v>
      </c>
      <c r="P43" s="410"/>
      <c r="Q43" s="409">
        <v>0.9</v>
      </c>
      <c r="R43" s="410"/>
      <c r="S43" s="409">
        <v>1.2</v>
      </c>
      <c r="T43" s="410"/>
      <c r="U43" s="409">
        <v>0.8</v>
      </c>
      <c r="V43" s="410"/>
      <c r="W43" s="409">
        <v>1</v>
      </c>
      <c r="X43" s="410"/>
      <c r="Y43" s="409">
        <v>0.9</v>
      </c>
      <c r="Z43" s="410"/>
      <c r="AA43" s="409">
        <v>1.2</v>
      </c>
      <c r="AB43" s="410"/>
      <c r="AC43" s="409">
        <v>0.8</v>
      </c>
      <c r="AD43" s="410"/>
      <c r="AE43" s="409">
        <v>0.8</v>
      </c>
      <c r="AF43" s="410"/>
      <c r="AG43" s="409">
        <v>1.2</v>
      </c>
      <c r="AH43" s="410"/>
      <c r="AI43" s="409">
        <v>1</v>
      </c>
      <c r="AJ43" s="410"/>
      <c r="AK43" s="409">
        <v>1</v>
      </c>
      <c r="AL43" s="410"/>
      <c r="AM43" s="409">
        <v>1.1000000000000001</v>
      </c>
      <c r="AN43" s="410"/>
      <c r="AO43" s="409">
        <v>1.1000000000000001</v>
      </c>
      <c r="AP43" s="410"/>
      <c r="AQ43" s="409">
        <v>0.7</v>
      </c>
      <c r="AR43" s="410"/>
      <c r="AS43" s="409">
        <v>0.7</v>
      </c>
      <c r="AT43" s="410"/>
      <c r="AU43" s="409">
        <v>0.8</v>
      </c>
      <c r="AV43" s="410"/>
      <c r="AW43" s="409">
        <v>1</v>
      </c>
      <c r="AX43" s="410"/>
      <c r="AY43" s="409"/>
      <c r="AZ43" s="410"/>
    </row>
    <row r="44" spans="1:52" x14ac:dyDescent="0.35">
      <c r="A44" s="413" t="s">
        <v>67</v>
      </c>
      <c r="B44" s="413"/>
      <c r="C44" s="413"/>
      <c r="D44" s="413"/>
      <c r="E44" s="413"/>
      <c r="F44" s="413"/>
      <c r="G44" s="413"/>
      <c r="H44" s="413"/>
      <c r="I44" s="413"/>
      <c r="K44" s="409">
        <v>0.8</v>
      </c>
      <c r="L44" s="410"/>
      <c r="M44" s="409">
        <v>0.8</v>
      </c>
      <c r="N44" s="410"/>
      <c r="O44" s="409">
        <v>0.8</v>
      </c>
      <c r="P44" s="410"/>
      <c r="Q44" s="409">
        <v>0.9</v>
      </c>
      <c r="R44" s="410"/>
      <c r="S44" s="409">
        <v>1.2</v>
      </c>
      <c r="T44" s="410"/>
      <c r="U44" s="409">
        <v>0.8</v>
      </c>
      <c r="V44" s="410"/>
      <c r="W44" s="409">
        <v>0.9</v>
      </c>
      <c r="X44" s="410"/>
      <c r="Y44" s="409">
        <v>0.9</v>
      </c>
      <c r="Z44" s="410"/>
      <c r="AA44" s="409">
        <v>0.9</v>
      </c>
      <c r="AB44" s="410"/>
      <c r="AC44" s="409">
        <v>0.8</v>
      </c>
      <c r="AD44" s="410"/>
      <c r="AE44" s="409">
        <v>0.8</v>
      </c>
      <c r="AF44" s="410"/>
      <c r="AG44" s="409">
        <v>1.2</v>
      </c>
      <c r="AH44" s="410"/>
      <c r="AI44" s="409">
        <v>0.9</v>
      </c>
      <c r="AJ44" s="410"/>
      <c r="AK44" s="409">
        <v>1</v>
      </c>
      <c r="AL44" s="410"/>
      <c r="AM44" s="409">
        <v>1</v>
      </c>
      <c r="AN44" s="410"/>
      <c r="AO44" s="409">
        <v>1</v>
      </c>
      <c r="AP44" s="410"/>
      <c r="AQ44" s="409">
        <v>0.7</v>
      </c>
      <c r="AR44" s="410"/>
      <c r="AS44" s="409">
        <v>0.7</v>
      </c>
      <c r="AT44" s="410"/>
      <c r="AU44" s="409">
        <v>0.8</v>
      </c>
      <c r="AV44" s="410"/>
      <c r="AW44" s="409">
        <v>0.9</v>
      </c>
      <c r="AX44" s="410"/>
      <c r="AY44" s="409"/>
      <c r="AZ44" s="410"/>
    </row>
    <row r="45" spans="1:52" ht="8.5" customHeight="1" x14ac:dyDescent="0.35"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x14ac:dyDescent="0.35">
      <c r="A46" s="543" t="s">
        <v>69</v>
      </c>
      <c r="B46" s="543"/>
      <c r="C46" s="543"/>
      <c r="D46" s="543"/>
      <c r="E46" s="543"/>
      <c r="F46" s="543"/>
      <c r="G46" s="543"/>
      <c r="H46" s="543"/>
      <c r="I46" s="543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202"/>
      <c r="AN46" s="202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</row>
    <row r="47" spans="1:52" x14ac:dyDescent="0.35">
      <c r="A47" s="413" t="s">
        <v>70</v>
      </c>
      <c r="B47" s="413"/>
      <c r="C47" s="413"/>
      <c r="D47" s="413"/>
      <c r="E47" s="413"/>
      <c r="F47" s="413"/>
      <c r="G47" s="413"/>
      <c r="H47" s="413"/>
      <c r="I47" s="413"/>
      <c r="K47" s="409">
        <v>0.8</v>
      </c>
      <c r="L47" s="410"/>
      <c r="M47" s="409">
        <v>0.9</v>
      </c>
      <c r="N47" s="410"/>
      <c r="O47" s="409">
        <v>0.7</v>
      </c>
      <c r="P47" s="410"/>
      <c r="Q47" s="409">
        <v>0.9</v>
      </c>
      <c r="R47" s="410"/>
      <c r="S47" s="409">
        <v>1.1000000000000001</v>
      </c>
      <c r="T47" s="410"/>
      <c r="U47" s="409">
        <v>0.7</v>
      </c>
      <c r="V47" s="410"/>
      <c r="W47" s="409">
        <v>0.7</v>
      </c>
      <c r="X47" s="410"/>
      <c r="Y47" s="409">
        <v>0.7</v>
      </c>
      <c r="Z47" s="410"/>
      <c r="AA47" s="409">
        <v>0.8</v>
      </c>
      <c r="AB47" s="410"/>
      <c r="AC47" s="409">
        <v>0.8</v>
      </c>
      <c r="AD47" s="410"/>
      <c r="AE47" s="409">
        <v>0.7</v>
      </c>
      <c r="AF47" s="410"/>
      <c r="AG47" s="409">
        <v>1.1000000000000001</v>
      </c>
      <c r="AH47" s="410"/>
      <c r="AI47" s="409">
        <v>1</v>
      </c>
      <c r="AJ47" s="410"/>
      <c r="AK47" s="409">
        <v>0.9</v>
      </c>
      <c r="AL47" s="410"/>
      <c r="AM47" s="409">
        <v>1</v>
      </c>
      <c r="AN47" s="410"/>
      <c r="AO47" s="409">
        <v>0.8</v>
      </c>
      <c r="AP47" s="410"/>
      <c r="AQ47" s="409">
        <v>0.8</v>
      </c>
      <c r="AR47" s="410"/>
      <c r="AS47" s="409">
        <v>0.7</v>
      </c>
      <c r="AT47" s="410"/>
      <c r="AU47" s="409">
        <v>0.7</v>
      </c>
      <c r="AV47" s="410"/>
      <c r="AW47" s="409">
        <v>0.7</v>
      </c>
      <c r="AX47" s="410"/>
      <c r="AY47" s="409"/>
      <c r="AZ47" s="410"/>
    </row>
    <row r="48" spans="1:52" x14ac:dyDescent="0.35">
      <c r="A48" s="413" t="s">
        <v>71</v>
      </c>
      <c r="B48" s="413"/>
      <c r="C48" s="413"/>
      <c r="D48" s="413"/>
      <c r="E48" s="413"/>
      <c r="F48" s="413"/>
      <c r="G48" s="413"/>
      <c r="H48" s="413"/>
      <c r="I48" s="413"/>
      <c r="K48" s="409">
        <v>0.8</v>
      </c>
      <c r="L48" s="410"/>
      <c r="M48" s="409">
        <v>0.9</v>
      </c>
      <c r="N48" s="410"/>
      <c r="O48" s="409">
        <v>0.7</v>
      </c>
      <c r="P48" s="410"/>
      <c r="Q48" s="409">
        <v>0.9</v>
      </c>
      <c r="R48" s="410"/>
      <c r="S48" s="409">
        <v>1.1000000000000001</v>
      </c>
      <c r="T48" s="410"/>
      <c r="U48" s="409">
        <v>0.7</v>
      </c>
      <c r="V48" s="410"/>
      <c r="W48" s="409">
        <v>0.7</v>
      </c>
      <c r="X48" s="410"/>
      <c r="Y48" s="409">
        <v>0.7</v>
      </c>
      <c r="Z48" s="410"/>
      <c r="AA48" s="409">
        <v>0.8</v>
      </c>
      <c r="AB48" s="410"/>
      <c r="AC48" s="409">
        <v>0.8</v>
      </c>
      <c r="AD48" s="410"/>
      <c r="AE48" s="409">
        <v>0.7</v>
      </c>
      <c r="AF48" s="410"/>
      <c r="AG48" s="409">
        <v>1.1000000000000001</v>
      </c>
      <c r="AH48" s="410"/>
      <c r="AI48" s="409">
        <v>1</v>
      </c>
      <c r="AJ48" s="410"/>
      <c r="AK48" s="409">
        <v>0.9</v>
      </c>
      <c r="AL48" s="410"/>
      <c r="AM48" s="409">
        <v>1</v>
      </c>
      <c r="AN48" s="410"/>
      <c r="AO48" s="409">
        <v>0.8</v>
      </c>
      <c r="AP48" s="410"/>
      <c r="AQ48" s="409">
        <v>0.8</v>
      </c>
      <c r="AR48" s="410"/>
      <c r="AS48" s="409">
        <v>0.7</v>
      </c>
      <c r="AT48" s="410"/>
      <c r="AU48" s="409">
        <v>0.7</v>
      </c>
      <c r="AV48" s="410"/>
      <c r="AW48" s="409">
        <v>0.7</v>
      </c>
      <c r="AX48" s="410"/>
      <c r="AY48" s="409"/>
      <c r="AZ48" s="410"/>
    </row>
    <row r="49" spans="1:52" ht="8.5" customHeight="1" x14ac:dyDescent="0.35"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x14ac:dyDescent="0.35">
      <c r="A50" s="543" t="s">
        <v>72</v>
      </c>
      <c r="B50" s="543"/>
      <c r="C50" s="543"/>
      <c r="D50" s="543"/>
      <c r="E50" s="543"/>
      <c r="F50" s="543"/>
      <c r="G50" s="543"/>
      <c r="H50" s="543"/>
      <c r="I50" s="543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154"/>
      <c r="AL50" s="154"/>
      <c r="AM50" s="202"/>
      <c r="AN50" s="202"/>
      <c r="AO50" s="154"/>
      <c r="AP50" s="154"/>
      <c r="AQ50" s="154"/>
      <c r="AR50" s="154"/>
      <c r="AS50" s="154"/>
      <c r="AT50" s="154"/>
      <c r="AU50" s="154"/>
      <c r="AV50" s="154"/>
      <c r="AW50" s="154"/>
      <c r="AX50" s="154"/>
      <c r="AY50" s="154"/>
      <c r="AZ50" s="154"/>
    </row>
    <row r="51" spans="1:52" x14ac:dyDescent="0.35">
      <c r="A51" s="413" t="s">
        <v>76</v>
      </c>
      <c r="B51" s="413"/>
      <c r="C51" s="413"/>
      <c r="D51" s="413"/>
      <c r="E51" s="413"/>
      <c r="F51" s="413"/>
      <c r="G51" s="413"/>
      <c r="H51" s="413"/>
      <c r="I51" s="413"/>
      <c r="K51" s="409">
        <v>1.1000000000000001</v>
      </c>
      <c r="L51" s="410"/>
      <c r="M51" s="409">
        <v>1</v>
      </c>
      <c r="N51" s="410"/>
      <c r="O51" s="409">
        <v>1.1000000000000001</v>
      </c>
      <c r="P51" s="410"/>
      <c r="Q51" s="409">
        <v>1.1000000000000001</v>
      </c>
      <c r="R51" s="410"/>
      <c r="S51" s="409">
        <v>0.7</v>
      </c>
      <c r="T51" s="410"/>
      <c r="U51" s="409">
        <v>1.2</v>
      </c>
      <c r="V51" s="410"/>
      <c r="W51" s="409">
        <v>1.3</v>
      </c>
      <c r="X51" s="410"/>
      <c r="Y51" s="409">
        <v>0.7</v>
      </c>
      <c r="Z51" s="410"/>
      <c r="AA51" s="409">
        <v>0.7</v>
      </c>
      <c r="AB51" s="410"/>
      <c r="AC51" s="409">
        <v>1.2</v>
      </c>
      <c r="AD51" s="410"/>
      <c r="AE51" s="409">
        <v>1.3</v>
      </c>
      <c r="AF51" s="410"/>
      <c r="AG51" s="409">
        <v>0.7</v>
      </c>
      <c r="AH51" s="410"/>
      <c r="AI51" s="409">
        <v>0.9</v>
      </c>
      <c r="AJ51" s="410"/>
      <c r="AK51" s="409">
        <v>1.1000000000000001</v>
      </c>
      <c r="AL51" s="410"/>
      <c r="AM51" s="409">
        <v>1.1000000000000001</v>
      </c>
      <c r="AN51" s="410"/>
      <c r="AO51" s="409">
        <v>1</v>
      </c>
      <c r="AP51" s="410"/>
      <c r="AQ51" s="409">
        <v>0.7</v>
      </c>
      <c r="AR51" s="410"/>
      <c r="AS51" s="409">
        <v>1.1000000000000001</v>
      </c>
      <c r="AT51" s="410"/>
      <c r="AU51" s="409">
        <v>1.3</v>
      </c>
      <c r="AV51" s="410"/>
      <c r="AW51" s="409">
        <v>1.3</v>
      </c>
      <c r="AX51" s="410"/>
      <c r="AY51" s="409"/>
      <c r="AZ51" s="410"/>
    </row>
    <row r="52" spans="1:52" x14ac:dyDescent="0.35">
      <c r="A52" s="413" t="s">
        <v>75</v>
      </c>
      <c r="B52" s="413"/>
      <c r="C52" s="413"/>
      <c r="D52" s="413"/>
      <c r="E52" s="413"/>
      <c r="F52" s="413"/>
      <c r="G52" s="413"/>
      <c r="H52" s="413"/>
      <c r="I52" s="413"/>
      <c r="K52" s="409">
        <v>0.7</v>
      </c>
      <c r="L52" s="410"/>
      <c r="M52" s="409">
        <v>1.2</v>
      </c>
      <c r="N52" s="410"/>
      <c r="O52" s="409">
        <v>0.7</v>
      </c>
      <c r="P52" s="410"/>
      <c r="Q52" s="409">
        <v>0.7</v>
      </c>
      <c r="R52" s="410"/>
      <c r="S52" s="409">
        <v>1</v>
      </c>
      <c r="T52" s="410"/>
      <c r="U52" s="409">
        <v>1.1000000000000001</v>
      </c>
      <c r="V52" s="410"/>
      <c r="W52" s="409">
        <v>0.9</v>
      </c>
      <c r="X52" s="410"/>
      <c r="Y52" s="409">
        <v>1.2</v>
      </c>
      <c r="Z52" s="410"/>
      <c r="AA52" s="409">
        <v>0.7</v>
      </c>
      <c r="AB52" s="410"/>
      <c r="AC52" s="409">
        <v>1</v>
      </c>
      <c r="AD52" s="410"/>
      <c r="AE52" s="409">
        <v>1</v>
      </c>
      <c r="AF52" s="410"/>
      <c r="AG52" s="409">
        <v>1.1000000000000001</v>
      </c>
      <c r="AH52" s="410"/>
      <c r="AI52" s="409">
        <v>1.1000000000000001</v>
      </c>
      <c r="AJ52" s="410"/>
      <c r="AK52" s="409">
        <v>1.1000000000000001</v>
      </c>
      <c r="AL52" s="410"/>
      <c r="AM52" s="409">
        <v>1.3</v>
      </c>
      <c r="AN52" s="410"/>
      <c r="AO52" s="409">
        <v>1.1000000000000001</v>
      </c>
      <c r="AP52" s="410"/>
      <c r="AQ52" s="409">
        <v>1.1000000000000001</v>
      </c>
      <c r="AR52" s="410"/>
      <c r="AS52" s="409">
        <v>0.8</v>
      </c>
      <c r="AT52" s="410"/>
      <c r="AU52" s="409">
        <v>1.1000000000000001</v>
      </c>
      <c r="AV52" s="410"/>
      <c r="AW52" s="409">
        <v>1.1000000000000001</v>
      </c>
      <c r="AX52" s="410"/>
      <c r="AY52" s="409"/>
      <c r="AZ52" s="410"/>
    </row>
    <row r="53" spans="1:52" x14ac:dyDescent="0.35">
      <c r="A53" s="413" t="s">
        <v>77</v>
      </c>
      <c r="B53" s="413"/>
      <c r="C53" s="413"/>
      <c r="D53" s="413"/>
      <c r="E53" s="413"/>
      <c r="F53" s="413"/>
      <c r="G53" s="413"/>
      <c r="H53" s="413"/>
      <c r="I53" s="413"/>
      <c r="K53" s="409">
        <v>1.1000000000000001</v>
      </c>
      <c r="L53" s="410"/>
      <c r="M53" s="409">
        <v>1</v>
      </c>
      <c r="N53" s="410"/>
      <c r="O53" s="409">
        <v>1</v>
      </c>
      <c r="P53" s="410"/>
      <c r="Q53" s="409">
        <v>0.7</v>
      </c>
      <c r="R53" s="410"/>
      <c r="S53" s="409">
        <v>0.7</v>
      </c>
      <c r="T53" s="410"/>
      <c r="U53" s="409">
        <v>1.2</v>
      </c>
      <c r="V53" s="410"/>
      <c r="W53" s="409">
        <v>1</v>
      </c>
      <c r="X53" s="410"/>
      <c r="Y53" s="409">
        <v>1.1000000000000001</v>
      </c>
      <c r="Z53" s="410"/>
      <c r="AA53" s="409">
        <v>0.7</v>
      </c>
      <c r="AB53" s="410"/>
      <c r="AC53" s="409">
        <v>1</v>
      </c>
      <c r="AD53" s="410"/>
      <c r="AE53" s="409">
        <v>1</v>
      </c>
      <c r="AF53" s="410"/>
      <c r="AG53" s="409">
        <v>0.7</v>
      </c>
      <c r="AH53" s="410"/>
      <c r="AI53" s="409">
        <v>0.8</v>
      </c>
      <c r="AJ53" s="410"/>
      <c r="AK53" s="409">
        <v>1.1000000000000001</v>
      </c>
      <c r="AL53" s="410"/>
      <c r="AM53" s="409">
        <v>1.1000000000000001</v>
      </c>
      <c r="AN53" s="410"/>
      <c r="AO53" s="409">
        <v>1</v>
      </c>
      <c r="AP53" s="410"/>
      <c r="AQ53" s="409">
        <v>0.7</v>
      </c>
      <c r="AR53" s="410"/>
      <c r="AS53" s="409">
        <v>1.1000000000000001</v>
      </c>
      <c r="AT53" s="410"/>
      <c r="AU53" s="409">
        <v>1.1000000000000001</v>
      </c>
      <c r="AV53" s="410"/>
      <c r="AW53" s="409">
        <v>1.1000000000000001</v>
      </c>
      <c r="AX53" s="410"/>
      <c r="AY53" s="409"/>
      <c r="AZ53" s="410"/>
    </row>
    <row r="54" spans="1:52" x14ac:dyDescent="0.35">
      <c r="A54" s="413" t="s">
        <v>74</v>
      </c>
      <c r="B54" s="413"/>
      <c r="C54" s="413"/>
      <c r="D54" s="413"/>
      <c r="E54" s="413"/>
      <c r="F54" s="413"/>
      <c r="G54" s="413"/>
      <c r="H54" s="413"/>
      <c r="I54" s="413"/>
      <c r="K54" s="409">
        <v>0.7</v>
      </c>
      <c r="L54" s="410"/>
      <c r="M54" s="409">
        <v>1</v>
      </c>
      <c r="N54" s="410"/>
      <c r="O54" s="409">
        <v>0.7</v>
      </c>
      <c r="P54" s="410"/>
      <c r="Q54" s="409">
        <v>0.7</v>
      </c>
      <c r="R54" s="410"/>
      <c r="S54" s="409">
        <v>0.7</v>
      </c>
      <c r="T54" s="410"/>
      <c r="U54" s="409">
        <v>1.1000000000000001</v>
      </c>
      <c r="V54" s="410"/>
      <c r="W54" s="409">
        <v>0.9</v>
      </c>
      <c r="X54" s="410"/>
      <c r="Y54" s="409">
        <v>0.7</v>
      </c>
      <c r="Z54" s="410"/>
      <c r="AA54" s="409">
        <v>1.1000000000000001</v>
      </c>
      <c r="AB54" s="410"/>
      <c r="AC54" s="409">
        <v>1</v>
      </c>
      <c r="AD54" s="410"/>
      <c r="AE54" s="409">
        <v>1</v>
      </c>
      <c r="AF54" s="410"/>
      <c r="AG54" s="409">
        <v>0.7</v>
      </c>
      <c r="AH54" s="410"/>
      <c r="AI54" s="409">
        <v>0.8</v>
      </c>
      <c r="AJ54" s="410"/>
      <c r="AK54" s="409">
        <v>0.8</v>
      </c>
      <c r="AL54" s="410"/>
      <c r="AM54" s="409">
        <v>1.1000000000000001</v>
      </c>
      <c r="AN54" s="410"/>
      <c r="AO54" s="409">
        <v>0.8</v>
      </c>
      <c r="AP54" s="410"/>
      <c r="AQ54" s="409">
        <v>0.8</v>
      </c>
      <c r="AR54" s="410"/>
      <c r="AS54" s="409">
        <v>0.8</v>
      </c>
      <c r="AT54" s="410"/>
      <c r="AU54" s="409">
        <v>0.8</v>
      </c>
      <c r="AV54" s="410"/>
      <c r="AW54" s="409">
        <v>0.7</v>
      </c>
      <c r="AX54" s="410"/>
      <c r="AY54" s="409"/>
      <c r="AZ54" s="410"/>
    </row>
    <row r="55" spans="1:52" x14ac:dyDescent="0.35">
      <c r="A55" s="413" t="s">
        <v>73</v>
      </c>
      <c r="B55" s="413"/>
      <c r="C55" s="413"/>
      <c r="D55" s="413"/>
      <c r="E55" s="413"/>
      <c r="F55" s="413"/>
      <c r="G55" s="413"/>
      <c r="H55" s="413"/>
      <c r="I55" s="413"/>
      <c r="K55" s="409">
        <v>0.7</v>
      </c>
      <c r="L55" s="410"/>
      <c r="M55" s="409">
        <v>1</v>
      </c>
      <c r="N55" s="410"/>
      <c r="O55" s="409">
        <v>0.7</v>
      </c>
      <c r="P55" s="410"/>
      <c r="Q55" s="409">
        <v>0.7</v>
      </c>
      <c r="R55" s="410"/>
      <c r="S55" s="409">
        <v>1.2</v>
      </c>
      <c r="T55" s="410"/>
      <c r="U55" s="409">
        <v>1.1000000000000001</v>
      </c>
      <c r="V55" s="410"/>
      <c r="W55" s="409">
        <v>0.9</v>
      </c>
      <c r="X55" s="410"/>
      <c r="Y55" s="409">
        <v>0.7</v>
      </c>
      <c r="Z55" s="410"/>
      <c r="AA55" s="409">
        <v>0.7</v>
      </c>
      <c r="AB55" s="410"/>
      <c r="AC55" s="409">
        <v>1</v>
      </c>
      <c r="AD55" s="410"/>
      <c r="AE55" s="409">
        <v>1</v>
      </c>
      <c r="AF55" s="410"/>
      <c r="AG55" s="409">
        <v>0.7</v>
      </c>
      <c r="AH55" s="410"/>
      <c r="AI55" s="409">
        <v>0.8</v>
      </c>
      <c r="AJ55" s="410"/>
      <c r="AK55" s="409">
        <v>0.8</v>
      </c>
      <c r="AL55" s="410"/>
      <c r="AM55" s="409">
        <v>1.1000000000000001</v>
      </c>
      <c r="AN55" s="410"/>
      <c r="AO55" s="409">
        <v>0.8</v>
      </c>
      <c r="AP55" s="410"/>
      <c r="AQ55" s="409">
        <v>0.8</v>
      </c>
      <c r="AR55" s="410"/>
      <c r="AS55" s="409">
        <v>0.8</v>
      </c>
      <c r="AT55" s="410"/>
      <c r="AU55" s="409">
        <v>0.7</v>
      </c>
      <c r="AV55" s="410"/>
      <c r="AW55" s="409">
        <v>0.9</v>
      </c>
      <c r="AX55" s="410"/>
      <c r="AY55" s="409"/>
      <c r="AZ55" s="410"/>
    </row>
    <row r="56" spans="1:52" x14ac:dyDescent="0.35">
      <c r="A56" s="413" t="s">
        <v>79</v>
      </c>
      <c r="B56" s="413"/>
      <c r="C56" s="413"/>
      <c r="D56" s="413"/>
      <c r="E56" s="413"/>
      <c r="F56" s="413"/>
      <c r="G56" s="413"/>
      <c r="H56" s="413"/>
      <c r="I56" s="413"/>
      <c r="K56" s="409">
        <v>0.7</v>
      </c>
      <c r="L56" s="410"/>
      <c r="M56" s="409">
        <v>1</v>
      </c>
      <c r="N56" s="410"/>
      <c r="O56" s="409">
        <v>0.7</v>
      </c>
      <c r="P56" s="410"/>
      <c r="Q56" s="409">
        <v>0.7</v>
      </c>
      <c r="R56" s="410"/>
      <c r="S56" s="409">
        <v>0.7</v>
      </c>
      <c r="T56" s="410"/>
      <c r="U56" s="409">
        <v>1.1000000000000001</v>
      </c>
      <c r="V56" s="410"/>
      <c r="W56" s="409">
        <v>0.9</v>
      </c>
      <c r="X56" s="410"/>
      <c r="Y56" s="409">
        <v>0.7</v>
      </c>
      <c r="Z56" s="410"/>
      <c r="AA56" s="409">
        <v>1</v>
      </c>
      <c r="AB56" s="410"/>
      <c r="AC56" s="409">
        <v>1</v>
      </c>
      <c r="AD56" s="410"/>
      <c r="AE56" s="409">
        <v>1</v>
      </c>
      <c r="AF56" s="410"/>
      <c r="AG56" s="409">
        <v>0.7</v>
      </c>
      <c r="AH56" s="410"/>
      <c r="AI56" s="409">
        <v>1.1000000000000001</v>
      </c>
      <c r="AJ56" s="410"/>
      <c r="AK56" s="409">
        <v>1.1000000000000001</v>
      </c>
      <c r="AL56" s="410"/>
      <c r="AM56" s="409">
        <v>1.1000000000000001</v>
      </c>
      <c r="AN56" s="410"/>
      <c r="AO56" s="409">
        <v>1</v>
      </c>
      <c r="AP56" s="410"/>
      <c r="AQ56" s="409">
        <v>1.1000000000000001</v>
      </c>
      <c r="AR56" s="410"/>
      <c r="AS56" s="409">
        <v>0.8</v>
      </c>
      <c r="AT56" s="410"/>
      <c r="AU56" s="409">
        <v>1.1000000000000001</v>
      </c>
      <c r="AV56" s="410"/>
      <c r="AW56" s="409">
        <v>1.1000000000000001</v>
      </c>
      <c r="AX56" s="410"/>
      <c r="AY56" s="409"/>
      <c r="AZ56" s="410"/>
    </row>
    <row r="57" spans="1:52" x14ac:dyDescent="0.35">
      <c r="A57" s="413" t="s">
        <v>81</v>
      </c>
      <c r="B57" s="413"/>
      <c r="C57" s="413"/>
      <c r="D57" s="413"/>
      <c r="E57" s="413"/>
      <c r="F57" s="413"/>
      <c r="G57" s="413"/>
      <c r="H57" s="413"/>
      <c r="I57" s="413"/>
      <c r="K57" s="409">
        <v>1</v>
      </c>
      <c r="L57" s="410"/>
      <c r="M57" s="409">
        <v>1.1000000000000001</v>
      </c>
      <c r="N57" s="410"/>
      <c r="O57" s="409">
        <v>0.7</v>
      </c>
      <c r="P57" s="410"/>
      <c r="Q57" s="409">
        <v>0.7</v>
      </c>
      <c r="R57" s="410"/>
      <c r="S57" s="409">
        <v>0.7</v>
      </c>
      <c r="T57" s="410"/>
      <c r="U57" s="409">
        <v>1.1000000000000001</v>
      </c>
      <c r="V57" s="410"/>
      <c r="W57" s="409">
        <v>0.9</v>
      </c>
      <c r="X57" s="410"/>
      <c r="Y57" s="409">
        <v>1.1000000000000001</v>
      </c>
      <c r="Z57" s="410"/>
      <c r="AA57" s="409">
        <v>0.7</v>
      </c>
      <c r="AB57" s="410"/>
      <c r="AC57" s="409">
        <v>1</v>
      </c>
      <c r="AD57" s="410"/>
      <c r="AE57" s="409">
        <v>1</v>
      </c>
      <c r="AF57" s="410"/>
      <c r="AG57" s="409">
        <v>0.7</v>
      </c>
      <c r="AH57" s="410"/>
      <c r="AI57" s="409">
        <v>1.1000000000000001</v>
      </c>
      <c r="AJ57" s="410"/>
      <c r="AK57" s="409">
        <v>1.1000000000000001</v>
      </c>
      <c r="AL57" s="410"/>
      <c r="AM57" s="409">
        <v>1.1000000000000001</v>
      </c>
      <c r="AN57" s="410"/>
      <c r="AO57" s="409">
        <v>1</v>
      </c>
      <c r="AP57" s="410"/>
      <c r="AQ57" s="409">
        <v>1.1000000000000001</v>
      </c>
      <c r="AR57" s="410"/>
      <c r="AS57" s="409">
        <v>0.8</v>
      </c>
      <c r="AT57" s="410"/>
      <c r="AU57" s="409">
        <v>1.1000000000000001</v>
      </c>
      <c r="AV57" s="410"/>
      <c r="AW57" s="409">
        <v>1.1000000000000001</v>
      </c>
      <c r="AX57" s="410"/>
      <c r="AY57" s="409"/>
      <c r="AZ57" s="410"/>
    </row>
    <row r="58" spans="1:52" x14ac:dyDescent="0.35">
      <c r="A58" s="413" t="s">
        <v>78</v>
      </c>
      <c r="B58" s="413"/>
      <c r="C58" s="413"/>
      <c r="D58" s="413"/>
      <c r="E58" s="413"/>
      <c r="F58" s="413"/>
      <c r="G58" s="413"/>
      <c r="H58" s="413"/>
      <c r="I58" s="413"/>
      <c r="K58" s="409">
        <v>0.7</v>
      </c>
      <c r="L58" s="410"/>
      <c r="M58" s="409">
        <v>1</v>
      </c>
      <c r="N58" s="410"/>
      <c r="O58" s="409">
        <v>0.7</v>
      </c>
      <c r="P58" s="410"/>
      <c r="Q58" s="409">
        <v>0.7</v>
      </c>
      <c r="R58" s="410"/>
      <c r="S58" s="409">
        <v>0.7</v>
      </c>
      <c r="T58" s="410"/>
      <c r="U58" s="409">
        <v>1.1000000000000001</v>
      </c>
      <c r="V58" s="410"/>
      <c r="W58" s="409">
        <v>1.1000000000000001</v>
      </c>
      <c r="X58" s="410"/>
      <c r="Y58" s="409">
        <v>0.7</v>
      </c>
      <c r="Z58" s="410"/>
      <c r="AA58" s="409">
        <v>0.7</v>
      </c>
      <c r="AB58" s="410"/>
      <c r="AC58" s="409">
        <v>1</v>
      </c>
      <c r="AD58" s="410"/>
      <c r="AE58" s="409">
        <v>1</v>
      </c>
      <c r="AF58" s="410"/>
      <c r="AG58" s="409">
        <v>0.7</v>
      </c>
      <c r="AH58" s="410"/>
      <c r="AI58" s="409">
        <v>1.1000000000000001</v>
      </c>
      <c r="AJ58" s="410"/>
      <c r="AK58" s="409">
        <v>1.1000000000000001</v>
      </c>
      <c r="AL58" s="410"/>
      <c r="AM58" s="409">
        <v>1.2</v>
      </c>
      <c r="AN58" s="410"/>
      <c r="AO58" s="409">
        <v>1</v>
      </c>
      <c r="AP58" s="410"/>
      <c r="AQ58" s="409">
        <v>1.1000000000000001</v>
      </c>
      <c r="AR58" s="410"/>
      <c r="AS58" s="409">
        <v>0.8</v>
      </c>
      <c r="AT58" s="410"/>
      <c r="AU58" s="409">
        <v>1.1000000000000001</v>
      </c>
      <c r="AV58" s="410"/>
      <c r="AW58" s="409">
        <v>1.1000000000000001</v>
      </c>
      <c r="AX58" s="410"/>
      <c r="AY58" s="409"/>
      <c r="AZ58" s="410"/>
    </row>
    <row r="59" spans="1:52" x14ac:dyDescent="0.35">
      <c r="A59" s="413" t="s">
        <v>80</v>
      </c>
      <c r="B59" s="413"/>
      <c r="C59" s="413"/>
      <c r="D59" s="413"/>
      <c r="E59" s="413"/>
      <c r="F59" s="413"/>
      <c r="G59" s="413"/>
      <c r="H59" s="413"/>
      <c r="I59" s="413"/>
      <c r="K59" s="409">
        <v>0.7</v>
      </c>
      <c r="L59" s="410"/>
      <c r="M59" s="409">
        <v>1</v>
      </c>
      <c r="N59" s="410"/>
      <c r="O59" s="409">
        <v>0.7</v>
      </c>
      <c r="P59" s="410"/>
      <c r="Q59" s="409">
        <v>0.7</v>
      </c>
      <c r="R59" s="410"/>
      <c r="S59" s="409">
        <v>0.7</v>
      </c>
      <c r="T59" s="410"/>
      <c r="U59" s="409">
        <v>1.1000000000000001</v>
      </c>
      <c r="V59" s="410"/>
      <c r="W59" s="409">
        <v>0.9</v>
      </c>
      <c r="X59" s="410"/>
      <c r="Y59" s="409">
        <v>0.7</v>
      </c>
      <c r="Z59" s="410"/>
      <c r="AA59" s="409">
        <v>0.7</v>
      </c>
      <c r="AB59" s="410"/>
      <c r="AC59" s="409">
        <v>1</v>
      </c>
      <c r="AD59" s="410"/>
      <c r="AE59" s="409">
        <v>1</v>
      </c>
      <c r="AF59" s="410"/>
      <c r="AG59" s="409">
        <v>1</v>
      </c>
      <c r="AH59" s="410"/>
      <c r="AI59" s="409">
        <v>1.1000000000000001</v>
      </c>
      <c r="AJ59" s="410"/>
      <c r="AK59" s="409">
        <v>1.3</v>
      </c>
      <c r="AL59" s="410"/>
      <c r="AM59" s="409">
        <v>1.1000000000000001</v>
      </c>
      <c r="AN59" s="410"/>
      <c r="AO59" s="409">
        <v>1</v>
      </c>
      <c r="AP59" s="410"/>
      <c r="AQ59" s="409">
        <v>1.1000000000000001</v>
      </c>
      <c r="AR59" s="410"/>
      <c r="AS59" s="409">
        <v>1.1000000000000001</v>
      </c>
      <c r="AT59" s="410"/>
      <c r="AU59" s="409">
        <v>1.1000000000000001</v>
      </c>
      <c r="AV59" s="410"/>
      <c r="AW59" s="409">
        <v>1.1000000000000001</v>
      </c>
      <c r="AX59" s="410"/>
      <c r="AY59" s="409"/>
      <c r="AZ59" s="410"/>
    </row>
    <row r="60" spans="1:52" ht="8.5" customHeight="1" x14ac:dyDescent="0.35"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x14ac:dyDescent="0.35">
      <c r="A61" s="543" t="s">
        <v>82</v>
      </c>
      <c r="B61" s="543"/>
      <c r="C61" s="543"/>
      <c r="D61" s="543"/>
      <c r="E61" s="543"/>
      <c r="F61" s="543"/>
      <c r="G61" s="543"/>
      <c r="H61" s="543"/>
      <c r="I61" s="543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202"/>
      <c r="AN61" s="202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AY61" s="154"/>
      <c r="AZ61" s="154"/>
    </row>
    <row r="62" spans="1:52" x14ac:dyDescent="0.35">
      <c r="A62" s="413" t="s">
        <v>252</v>
      </c>
      <c r="B62" s="413"/>
      <c r="C62" s="413"/>
      <c r="D62" s="413"/>
      <c r="E62" s="413"/>
      <c r="F62" s="413"/>
      <c r="G62" s="413"/>
      <c r="H62" s="413"/>
      <c r="I62" s="413"/>
      <c r="K62" s="409">
        <v>0.7</v>
      </c>
      <c r="L62" s="410"/>
      <c r="M62" s="409">
        <v>0.7</v>
      </c>
      <c r="N62" s="410"/>
      <c r="O62" s="409">
        <v>0.8</v>
      </c>
      <c r="P62" s="410"/>
      <c r="Q62" s="409">
        <v>0.7</v>
      </c>
      <c r="R62" s="410"/>
      <c r="S62" s="409">
        <v>0.7</v>
      </c>
      <c r="T62" s="410"/>
      <c r="U62" s="409">
        <v>0.7</v>
      </c>
      <c r="V62" s="410"/>
      <c r="W62" s="409">
        <v>0.7</v>
      </c>
      <c r="X62" s="410"/>
      <c r="Y62" s="409">
        <v>0.7</v>
      </c>
      <c r="Z62" s="410"/>
      <c r="AA62" s="409">
        <v>0.7</v>
      </c>
      <c r="AB62" s="410"/>
      <c r="AC62" s="409">
        <v>0.7</v>
      </c>
      <c r="AD62" s="410"/>
      <c r="AE62" s="409">
        <v>0.7</v>
      </c>
      <c r="AF62" s="410"/>
      <c r="AG62" s="409">
        <v>0.7</v>
      </c>
      <c r="AH62" s="410"/>
      <c r="AI62" s="409">
        <v>1</v>
      </c>
      <c r="AJ62" s="410"/>
      <c r="AK62" s="409" t="s">
        <v>386</v>
      </c>
      <c r="AL62" s="410"/>
      <c r="AM62" s="409">
        <v>0.8</v>
      </c>
      <c r="AN62" s="410"/>
      <c r="AO62" s="409">
        <v>0.7</v>
      </c>
      <c r="AP62" s="410"/>
      <c r="AQ62" s="409">
        <v>0.7</v>
      </c>
      <c r="AR62" s="410"/>
      <c r="AS62" s="409">
        <v>0.7</v>
      </c>
      <c r="AT62" s="410"/>
      <c r="AU62" s="409">
        <v>1</v>
      </c>
      <c r="AV62" s="410"/>
      <c r="AW62" s="409">
        <v>1</v>
      </c>
      <c r="AX62" s="410"/>
      <c r="AY62" s="409"/>
      <c r="AZ62" s="410"/>
    </row>
    <row r="63" spans="1:52" x14ac:dyDescent="0.35">
      <c r="A63" s="413" t="s">
        <v>253</v>
      </c>
      <c r="B63" s="413"/>
      <c r="C63" s="413"/>
      <c r="D63" s="413"/>
      <c r="E63" s="413"/>
      <c r="F63" s="413"/>
      <c r="G63" s="413"/>
      <c r="H63" s="413"/>
      <c r="I63" s="413"/>
      <c r="K63" s="409">
        <v>0.7</v>
      </c>
      <c r="L63" s="410"/>
      <c r="M63" s="409">
        <v>0.7</v>
      </c>
      <c r="N63" s="410"/>
      <c r="O63" s="409">
        <v>0.8</v>
      </c>
      <c r="P63" s="410"/>
      <c r="Q63" s="409">
        <v>0.7</v>
      </c>
      <c r="R63" s="410"/>
      <c r="S63" s="409">
        <v>0.7</v>
      </c>
      <c r="T63" s="410"/>
      <c r="U63" s="409">
        <v>0.7</v>
      </c>
      <c r="V63" s="410"/>
      <c r="W63" s="409">
        <v>0.7</v>
      </c>
      <c r="X63" s="410"/>
      <c r="Y63" s="409">
        <v>0.7</v>
      </c>
      <c r="Z63" s="410"/>
      <c r="AA63" s="409">
        <v>0.7</v>
      </c>
      <c r="AB63" s="410"/>
      <c r="AC63" s="409">
        <v>0.7</v>
      </c>
      <c r="AD63" s="410"/>
      <c r="AE63" s="409">
        <v>0.7</v>
      </c>
      <c r="AF63" s="410"/>
      <c r="AG63" s="409">
        <v>0.7</v>
      </c>
      <c r="AH63" s="410"/>
      <c r="AI63" s="409">
        <v>1</v>
      </c>
      <c r="AJ63" s="410"/>
      <c r="AK63" s="409" t="s">
        <v>386</v>
      </c>
      <c r="AL63" s="410"/>
      <c r="AM63" s="409">
        <v>0.8</v>
      </c>
      <c r="AN63" s="410"/>
      <c r="AO63" s="409">
        <v>0.7</v>
      </c>
      <c r="AP63" s="410"/>
      <c r="AQ63" s="409">
        <v>0.7</v>
      </c>
      <c r="AR63" s="410"/>
      <c r="AS63" s="409">
        <v>0.7</v>
      </c>
      <c r="AT63" s="410"/>
      <c r="AU63" s="409">
        <v>1</v>
      </c>
      <c r="AV63" s="410"/>
      <c r="AW63" s="409">
        <v>1</v>
      </c>
      <c r="AX63" s="410"/>
      <c r="AY63" s="409"/>
      <c r="AZ63" s="410"/>
    </row>
    <row r="64" spans="1:52" x14ac:dyDescent="0.35">
      <c r="A64" s="413" t="s">
        <v>254</v>
      </c>
      <c r="B64" s="413"/>
      <c r="C64" s="413"/>
      <c r="D64" s="413"/>
      <c r="E64" s="413"/>
      <c r="F64" s="413"/>
      <c r="G64" s="413"/>
      <c r="H64" s="413"/>
      <c r="I64" s="413"/>
      <c r="K64" s="409">
        <v>0.7</v>
      </c>
      <c r="L64" s="410"/>
      <c r="M64" s="409">
        <v>0.7</v>
      </c>
      <c r="N64" s="410"/>
      <c r="O64" s="409">
        <v>0.8</v>
      </c>
      <c r="P64" s="410"/>
      <c r="Q64" s="409">
        <v>0.7</v>
      </c>
      <c r="R64" s="410"/>
      <c r="S64" s="409">
        <v>0.7</v>
      </c>
      <c r="T64" s="410"/>
      <c r="U64" s="409">
        <v>0.7</v>
      </c>
      <c r="V64" s="410"/>
      <c r="W64" s="409">
        <v>0.7</v>
      </c>
      <c r="X64" s="410"/>
      <c r="Y64" s="409">
        <v>0.7</v>
      </c>
      <c r="Z64" s="410"/>
      <c r="AA64" s="409">
        <v>0.7</v>
      </c>
      <c r="AB64" s="410"/>
      <c r="AC64" s="409">
        <v>0.7</v>
      </c>
      <c r="AD64" s="410"/>
      <c r="AE64" s="409">
        <v>0.7</v>
      </c>
      <c r="AF64" s="410"/>
      <c r="AG64" s="409">
        <v>0.7</v>
      </c>
      <c r="AH64" s="410"/>
      <c r="AI64" s="409">
        <v>1</v>
      </c>
      <c r="AJ64" s="410"/>
      <c r="AK64" s="409" t="s">
        <v>386</v>
      </c>
      <c r="AL64" s="410"/>
      <c r="AM64" s="409">
        <v>0.8</v>
      </c>
      <c r="AN64" s="410"/>
      <c r="AO64" s="409">
        <v>0.7</v>
      </c>
      <c r="AP64" s="410"/>
      <c r="AQ64" s="409">
        <v>0.7</v>
      </c>
      <c r="AR64" s="410"/>
      <c r="AS64" s="409">
        <v>0.7</v>
      </c>
      <c r="AT64" s="410"/>
      <c r="AU64" s="409">
        <v>1</v>
      </c>
      <c r="AV64" s="410"/>
      <c r="AW64" s="409">
        <v>1</v>
      </c>
      <c r="AX64" s="410"/>
      <c r="AY64" s="409"/>
      <c r="AZ64" s="410"/>
    </row>
    <row r="65" spans="1:52" x14ac:dyDescent="0.35">
      <c r="A65" s="413" t="s">
        <v>255</v>
      </c>
      <c r="B65" s="413"/>
      <c r="C65" s="413"/>
      <c r="D65" s="413"/>
      <c r="E65" s="413"/>
      <c r="F65" s="413"/>
      <c r="G65" s="413"/>
      <c r="H65" s="413"/>
      <c r="I65" s="413"/>
      <c r="K65" s="409">
        <v>0.7</v>
      </c>
      <c r="L65" s="410"/>
      <c r="M65" s="409">
        <v>0.7</v>
      </c>
      <c r="N65" s="410"/>
      <c r="O65" s="409">
        <v>0.8</v>
      </c>
      <c r="P65" s="410"/>
      <c r="Q65" s="409">
        <v>0.7</v>
      </c>
      <c r="R65" s="410"/>
      <c r="S65" s="409">
        <v>0.7</v>
      </c>
      <c r="T65" s="410"/>
      <c r="U65" s="409">
        <v>0.7</v>
      </c>
      <c r="V65" s="410"/>
      <c r="W65" s="409">
        <v>0.7</v>
      </c>
      <c r="X65" s="410"/>
      <c r="Y65" s="409">
        <v>0.7</v>
      </c>
      <c r="Z65" s="410"/>
      <c r="AA65" s="409">
        <v>0.7</v>
      </c>
      <c r="AB65" s="410"/>
      <c r="AC65" s="409">
        <v>0.7</v>
      </c>
      <c r="AD65" s="410"/>
      <c r="AE65" s="409">
        <v>0.7</v>
      </c>
      <c r="AF65" s="410"/>
      <c r="AG65" s="409">
        <v>0.7</v>
      </c>
      <c r="AH65" s="410"/>
      <c r="AI65" s="409">
        <v>1</v>
      </c>
      <c r="AJ65" s="410"/>
      <c r="AK65" s="409" t="s">
        <v>386</v>
      </c>
      <c r="AL65" s="410"/>
      <c r="AM65" s="409">
        <v>0.8</v>
      </c>
      <c r="AN65" s="410"/>
      <c r="AO65" s="409">
        <v>0.7</v>
      </c>
      <c r="AP65" s="410"/>
      <c r="AQ65" s="409">
        <v>0.7</v>
      </c>
      <c r="AR65" s="410"/>
      <c r="AS65" s="409">
        <v>0.7</v>
      </c>
      <c r="AT65" s="410"/>
      <c r="AU65" s="409">
        <v>1</v>
      </c>
      <c r="AV65" s="410"/>
      <c r="AW65" s="409">
        <v>1</v>
      </c>
      <c r="AX65" s="410"/>
      <c r="AY65" s="409"/>
      <c r="AZ65" s="410"/>
    </row>
    <row r="66" spans="1:52" x14ac:dyDescent="0.35">
      <c r="A66" s="413" t="s">
        <v>256</v>
      </c>
      <c r="B66" s="413"/>
      <c r="C66" s="413"/>
      <c r="D66" s="413"/>
      <c r="E66" s="413"/>
      <c r="F66" s="413"/>
      <c r="G66" s="413"/>
      <c r="H66" s="413"/>
      <c r="I66" s="413"/>
      <c r="K66" s="409">
        <v>0.7</v>
      </c>
      <c r="L66" s="410"/>
      <c r="M66" s="409">
        <v>0.7</v>
      </c>
      <c r="N66" s="410"/>
      <c r="O66" s="409">
        <v>0.8</v>
      </c>
      <c r="P66" s="410"/>
      <c r="Q66" s="409">
        <v>0.7</v>
      </c>
      <c r="R66" s="410"/>
      <c r="S66" s="409">
        <v>0.7</v>
      </c>
      <c r="T66" s="410"/>
      <c r="U66" s="409">
        <v>0.7</v>
      </c>
      <c r="V66" s="410"/>
      <c r="W66" s="409">
        <v>0.7</v>
      </c>
      <c r="X66" s="410"/>
      <c r="Y66" s="409">
        <v>0.7</v>
      </c>
      <c r="Z66" s="410"/>
      <c r="AA66" s="409">
        <v>0.7</v>
      </c>
      <c r="AB66" s="410"/>
      <c r="AC66" s="409">
        <v>0.7</v>
      </c>
      <c r="AD66" s="410"/>
      <c r="AE66" s="409">
        <v>0.7</v>
      </c>
      <c r="AF66" s="410"/>
      <c r="AG66" s="409">
        <v>0.7</v>
      </c>
      <c r="AH66" s="410"/>
      <c r="AI66" s="409">
        <v>1</v>
      </c>
      <c r="AJ66" s="410"/>
      <c r="AK66" s="409" t="s">
        <v>386</v>
      </c>
      <c r="AL66" s="410"/>
      <c r="AM66" s="409">
        <v>0.8</v>
      </c>
      <c r="AN66" s="410"/>
      <c r="AO66" s="409">
        <v>0.7</v>
      </c>
      <c r="AP66" s="410"/>
      <c r="AQ66" s="409">
        <v>0.7</v>
      </c>
      <c r="AR66" s="410"/>
      <c r="AS66" s="409">
        <v>0.7</v>
      </c>
      <c r="AT66" s="410"/>
      <c r="AU66" s="409">
        <v>1</v>
      </c>
      <c r="AV66" s="410"/>
      <c r="AW66" s="409">
        <v>1</v>
      </c>
      <c r="AX66" s="410"/>
      <c r="AY66" s="409"/>
      <c r="AZ66" s="410"/>
    </row>
    <row r="67" spans="1:52" x14ac:dyDescent="0.35">
      <c r="A67" s="413" t="s">
        <v>257</v>
      </c>
      <c r="B67" s="413"/>
      <c r="C67" s="413"/>
      <c r="D67" s="413"/>
      <c r="E67" s="413"/>
      <c r="F67" s="413"/>
      <c r="G67" s="413"/>
      <c r="H67" s="413"/>
      <c r="I67" s="413"/>
      <c r="K67" s="409">
        <v>0.7</v>
      </c>
      <c r="L67" s="410"/>
      <c r="M67" s="409">
        <v>0.7</v>
      </c>
      <c r="N67" s="410"/>
      <c r="O67" s="409">
        <v>0.8</v>
      </c>
      <c r="P67" s="410"/>
      <c r="Q67" s="409">
        <v>0.7</v>
      </c>
      <c r="R67" s="410"/>
      <c r="S67" s="409">
        <v>0.7</v>
      </c>
      <c r="T67" s="410"/>
      <c r="U67" s="409">
        <v>0.7</v>
      </c>
      <c r="V67" s="410"/>
      <c r="W67" s="409">
        <v>0.7</v>
      </c>
      <c r="X67" s="410"/>
      <c r="Y67" s="409">
        <v>0.7</v>
      </c>
      <c r="Z67" s="410"/>
      <c r="AA67" s="409">
        <v>0.7</v>
      </c>
      <c r="AB67" s="410"/>
      <c r="AC67" s="409">
        <v>0.7</v>
      </c>
      <c r="AD67" s="410"/>
      <c r="AE67" s="409">
        <v>0.7</v>
      </c>
      <c r="AF67" s="410"/>
      <c r="AG67" s="409">
        <v>0.7</v>
      </c>
      <c r="AH67" s="410"/>
      <c r="AI67" s="409">
        <v>1</v>
      </c>
      <c r="AJ67" s="410"/>
      <c r="AK67" s="409" t="s">
        <v>386</v>
      </c>
      <c r="AL67" s="410"/>
      <c r="AM67" s="409">
        <v>0.8</v>
      </c>
      <c r="AN67" s="410"/>
      <c r="AO67" s="409">
        <v>0.7</v>
      </c>
      <c r="AP67" s="410"/>
      <c r="AQ67" s="409">
        <v>0.7</v>
      </c>
      <c r="AR67" s="410"/>
      <c r="AS67" s="409">
        <v>0.7</v>
      </c>
      <c r="AT67" s="410"/>
      <c r="AU67" s="409">
        <v>1</v>
      </c>
      <c r="AV67" s="410"/>
      <c r="AW67" s="409">
        <v>1</v>
      </c>
      <c r="AX67" s="410"/>
      <c r="AY67" s="409"/>
      <c r="AZ67" s="410"/>
    </row>
    <row r="68" spans="1:52" x14ac:dyDescent="0.35">
      <c r="A68" s="413" t="s">
        <v>258</v>
      </c>
      <c r="B68" s="413"/>
      <c r="C68" s="413"/>
      <c r="D68" s="413"/>
      <c r="E68" s="413"/>
      <c r="F68" s="413"/>
      <c r="G68" s="413"/>
      <c r="H68" s="413"/>
      <c r="I68" s="413"/>
      <c r="K68" s="409">
        <v>0.7</v>
      </c>
      <c r="L68" s="410"/>
      <c r="M68" s="409">
        <v>0.7</v>
      </c>
      <c r="N68" s="410"/>
      <c r="O68" s="409">
        <v>0.8</v>
      </c>
      <c r="P68" s="410"/>
      <c r="Q68" s="409">
        <v>0.7</v>
      </c>
      <c r="R68" s="410"/>
      <c r="S68" s="409">
        <v>0.7</v>
      </c>
      <c r="T68" s="410"/>
      <c r="U68" s="409">
        <v>0.7</v>
      </c>
      <c r="V68" s="410"/>
      <c r="W68" s="409">
        <v>0.7</v>
      </c>
      <c r="X68" s="410"/>
      <c r="Y68" s="409">
        <v>0.7</v>
      </c>
      <c r="Z68" s="410"/>
      <c r="AA68" s="409">
        <v>0.7</v>
      </c>
      <c r="AB68" s="410"/>
      <c r="AC68" s="409">
        <v>0.7</v>
      </c>
      <c r="AD68" s="410"/>
      <c r="AE68" s="409">
        <v>0.7</v>
      </c>
      <c r="AF68" s="410"/>
      <c r="AG68" s="409">
        <v>0.7</v>
      </c>
      <c r="AH68" s="410"/>
      <c r="AI68" s="409">
        <v>1</v>
      </c>
      <c r="AJ68" s="410"/>
      <c r="AK68" s="409" t="s">
        <v>386</v>
      </c>
      <c r="AL68" s="410"/>
      <c r="AM68" s="409">
        <v>0.8</v>
      </c>
      <c r="AN68" s="410"/>
      <c r="AO68" s="409">
        <v>0.7</v>
      </c>
      <c r="AP68" s="410"/>
      <c r="AQ68" s="409">
        <v>0.7</v>
      </c>
      <c r="AR68" s="410"/>
      <c r="AS68" s="409">
        <v>0.7</v>
      </c>
      <c r="AT68" s="410"/>
      <c r="AU68" s="409">
        <v>1</v>
      </c>
      <c r="AV68" s="410"/>
      <c r="AW68" s="409">
        <v>1</v>
      </c>
      <c r="AX68" s="410"/>
      <c r="AY68" s="409"/>
      <c r="AZ68" s="410"/>
    </row>
    <row r="69" spans="1:52" x14ac:dyDescent="0.35">
      <c r="A69" s="413" t="s">
        <v>259</v>
      </c>
      <c r="B69" s="413"/>
      <c r="C69" s="413"/>
      <c r="D69" s="413"/>
      <c r="E69" s="413"/>
      <c r="F69" s="413"/>
      <c r="G69" s="413"/>
      <c r="H69" s="413"/>
      <c r="I69" s="413"/>
      <c r="K69" s="409">
        <v>0.7</v>
      </c>
      <c r="L69" s="410"/>
      <c r="M69" s="409">
        <v>0.7</v>
      </c>
      <c r="N69" s="410"/>
      <c r="O69" s="409">
        <v>0.8</v>
      </c>
      <c r="P69" s="410"/>
      <c r="Q69" s="409">
        <v>0.7</v>
      </c>
      <c r="R69" s="410"/>
      <c r="S69" s="409">
        <v>0.7</v>
      </c>
      <c r="T69" s="410"/>
      <c r="U69" s="409">
        <v>0.7</v>
      </c>
      <c r="V69" s="410"/>
      <c r="W69" s="409">
        <v>0.7</v>
      </c>
      <c r="X69" s="410"/>
      <c r="Y69" s="409">
        <v>0.7</v>
      </c>
      <c r="Z69" s="410"/>
      <c r="AA69" s="409">
        <v>0.7</v>
      </c>
      <c r="AB69" s="410"/>
      <c r="AC69" s="409">
        <v>0.7</v>
      </c>
      <c r="AD69" s="410"/>
      <c r="AE69" s="409">
        <v>0.7</v>
      </c>
      <c r="AF69" s="410"/>
      <c r="AG69" s="409">
        <v>0.7</v>
      </c>
      <c r="AH69" s="410"/>
      <c r="AI69" s="409">
        <v>1</v>
      </c>
      <c r="AJ69" s="410"/>
      <c r="AK69" s="409" t="s">
        <v>386</v>
      </c>
      <c r="AL69" s="410"/>
      <c r="AM69" s="409">
        <v>0.8</v>
      </c>
      <c r="AN69" s="410"/>
      <c r="AO69" s="409">
        <v>0.7</v>
      </c>
      <c r="AP69" s="410"/>
      <c r="AQ69" s="409">
        <v>0.7</v>
      </c>
      <c r="AR69" s="410"/>
      <c r="AS69" s="409">
        <v>0.7</v>
      </c>
      <c r="AT69" s="410"/>
      <c r="AU69" s="409">
        <v>1</v>
      </c>
      <c r="AV69" s="410"/>
      <c r="AW69" s="409">
        <v>1</v>
      </c>
      <c r="AX69" s="410"/>
      <c r="AY69" s="409"/>
      <c r="AZ69" s="410"/>
    </row>
    <row r="70" spans="1:52" x14ac:dyDescent="0.35">
      <c r="A70" s="413" t="s">
        <v>260</v>
      </c>
      <c r="B70" s="413"/>
      <c r="C70" s="413"/>
      <c r="D70" s="413"/>
      <c r="E70" s="413"/>
      <c r="F70" s="413"/>
      <c r="G70" s="413"/>
      <c r="H70" s="413"/>
      <c r="I70" s="413"/>
      <c r="K70" s="409">
        <v>0.7</v>
      </c>
      <c r="L70" s="410"/>
      <c r="M70" s="409">
        <v>0.7</v>
      </c>
      <c r="N70" s="410"/>
      <c r="O70" s="409">
        <v>0.8</v>
      </c>
      <c r="P70" s="410"/>
      <c r="Q70" s="409">
        <v>0.7</v>
      </c>
      <c r="R70" s="410"/>
      <c r="S70" s="409">
        <v>0.7</v>
      </c>
      <c r="T70" s="410"/>
      <c r="U70" s="409">
        <v>0.7</v>
      </c>
      <c r="V70" s="410"/>
      <c r="W70" s="409">
        <v>0.7</v>
      </c>
      <c r="X70" s="410"/>
      <c r="Y70" s="409">
        <v>0.7</v>
      </c>
      <c r="Z70" s="410"/>
      <c r="AA70" s="409">
        <v>0.7</v>
      </c>
      <c r="AB70" s="410"/>
      <c r="AC70" s="409">
        <v>0.7</v>
      </c>
      <c r="AD70" s="410"/>
      <c r="AE70" s="409">
        <v>0.7</v>
      </c>
      <c r="AF70" s="410"/>
      <c r="AG70" s="409">
        <v>0.7</v>
      </c>
      <c r="AH70" s="410"/>
      <c r="AI70" s="409">
        <v>1</v>
      </c>
      <c r="AJ70" s="410"/>
      <c r="AK70" s="409" t="s">
        <v>386</v>
      </c>
      <c r="AL70" s="410"/>
      <c r="AM70" s="409">
        <v>0.8</v>
      </c>
      <c r="AN70" s="410"/>
      <c r="AO70" s="409">
        <v>0.7</v>
      </c>
      <c r="AP70" s="410"/>
      <c r="AQ70" s="409">
        <v>0.7</v>
      </c>
      <c r="AR70" s="410"/>
      <c r="AS70" s="409">
        <v>0.7</v>
      </c>
      <c r="AT70" s="410"/>
      <c r="AU70" s="409">
        <v>1</v>
      </c>
      <c r="AV70" s="410"/>
      <c r="AW70" s="409">
        <v>1</v>
      </c>
      <c r="AX70" s="410"/>
      <c r="AY70" s="409"/>
      <c r="AZ70" s="410"/>
    </row>
    <row r="71" spans="1:52" x14ac:dyDescent="0.35">
      <c r="A71" s="413" t="s">
        <v>262</v>
      </c>
      <c r="B71" s="413"/>
      <c r="C71" s="413"/>
      <c r="D71" s="413"/>
      <c r="E71" s="413"/>
      <c r="F71" s="413"/>
      <c r="G71" s="413"/>
      <c r="H71" s="413"/>
      <c r="I71" s="413"/>
      <c r="K71" s="409">
        <v>0.7</v>
      </c>
      <c r="L71" s="410"/>
      <c r="M71" s="409">
        <v>0.7</v>
      </c>
      <c r="N71" s="410"/>
      <c r="O71" s="409">
        <v>0.8</v>
      </c>
      <c r="P71" s="410"/>
      <c r="Q71" s="409">
        <v>0.7</v>
      </c>
      <c r="R71" s="410"/>
      <c r="S71" s="409">
        <v>0.7</v>
      </c>
      <c r="T71" s="410"/>
      <c r="U71" s="409">
        <v>0.7</v>
      </c>
      <c r="V71" s="410"/>
      <c r="W71" s="409">
        <v>0.7</v>
      </c>
      <c r="X71" s="410"/>
      <c r="Y71" s="409">
        <v>0.7</v>
      </c>
      <c r="Z71" s="410"/>
      <c r="AA71" s="409">
        <v>0.7</v>
      </c>
      <c r="AB71" s="410"/>
      <c r="AC71" s="409">
        <v>0.7</v>
      </c>
      <c r="AD71" s="410"/>
      <c r="AE71" s="409">
        <v>0.7</v>
      </c>
      <c r="AF71" s="410"/>
      <c r="AG71" s="409">
        <v>0.7</v>
      </c>
      <c r="AH71" s="410"/>
      <c r="AI71" s="409">
        <v>1</v>
      </c>
      <c r="AJ71" s="410"/>
      <c r="AK71" s="409" t="s">
        <v>386</v>
      </c>
      <c r="AL71" s="410"/>
      <c r="AM71" s="409">
        <v>0.8</v>
      </c>
      <c r="AN71" s="410"/>
      <c r="AO71" s="409">
        <v>0.7</v>
      </c>
      <c r="AP71" s="410"/>
      <c r="AQ71" s="409">
        <v>0.7</v>
      </c>
      <c r="AR71" s="410"/>
      <c r="AS71" s="409">
        <v>0.7</v>
      </c>
      <c r="AT71" s="410"/>
      <c r="AU71" s="409">
        <v>1</v>
      </c>
      <c r="AV71" s="410"/>
      <c r="AW71" s="409">
        <v>1</v>
      </c>
      <c r="AX71" s="410"/>
      <c r="AY71" s="409"/>
      <c r="AZ71" s="410"/>
    </row>
    <row r="72" spans="1:52" x14ac:dyDescent="0.35">
      <c r="A72" s="413" t="s">
        <v>261</v>
      </c>
      <c r="B72" s="413"/>
      <c r="C72" s="413"/>
      <c r="D72" s="413"/>
      <c r="E72" s="413"/>
      <c r="F72" s="413"/>
      <c r="G72" s="413"/>
      <c r="H72" s="413"/>
      <c r="I72" s="413"/>
      <c r="K72" s="409">
        <v>0.7</v>
      </c>
      <c r="L72" s="410"/>
      <c r="M72" s="409">
        <v>0.7</v>
      </c>
      <c r="N72" s="410"/>
      <c r="O72" s="409">
        <v>0.8</v>
      </c>
      <c r="P72" s="410"/>
      <c r="Q72" s="409">
        <v>0.7</v>
      </c>
      <c r="R72" s="410"/>
      <c r="S72" s="409">
        <v>0.7</v>
      </c>
      <c r="T72" s="410"/>
      <c r="U72" s="409">
        <v>0.7</v>
      </c>
      <c r="V72" s="410"/>
      <c r="W72" s="409">
        <v>0.7</v>
      </c>
      <c r="X72" s="410"/>
      <c r="Y72" s="409">
        <v>0.7</v>
      </c>
      <c r="Z72" s="410"/>
      <c r="AA72" s="409">
        <v>0.7</v>
      </c>
      <c r="AB72" s="410"/>
      <c r="AC72" s="409">
        <v>0.7</v>
      </c>
      <c r="AD72" s="410"/>
      <c r="AE72" s="409">
        <v>0.7</v>
      </c>
      <c r="AF72" s="410"/>
      <c r="AG72" s="409">
        <v>0.7</v>
      </c>
      <c r="AH72" s="410"/>
      <c r="AI72" s="409">
        <v>1</v>
      </c>
      <c r="AJ72" s="410"/>
      <c r="AK72" s="409" t="s">
        <v>386</v>
      </c>
      <c r="AL72" s="410"/>
      <c r="AM72" s="409">
        <v>0.8</v>
      </c>
      <c r="AN72" s="410"/>
      <c r="AO72" s="409">
        <v>0.7</v>
      </c>
      <c r="AP72" s="410"/>
      <c r="AQ72" s="409">
        <v>0.7</v>
      </c>
      <c r="AR72" s="410"/>
      <c r="AS72" s="409">
        <v>0.7</v>
      </c>
      <c r="AT72" s="410"/>
      <c r="AU72" s="409">
        <v>1</v>
      </c>
      <c r="AV72" s="410"/>
      <c r="AW72" s="409">
        <v>1</v>
      </c>
      <c r="AX72" s="410"/>
      <c r="AY72" s="409"/>
      <c r="AZ72" s="410"/>
    </row>
    <row r="73" spans="1:52" x14ac:dyDescent="0.35">
      <c r="A73" s="413" t="s">
        <v>263</v>
      </c>
      <c r="B73" s="413"/>
      <c r="C73" s="413"/>
      <c r="D73" s="413"/>
      <c r="E73" s="413"/>
      <c r="F73" s="413"/>
      <c r="G73" s="413"/>
      <c r="H73" s="413"/>
      <c r="I73" s="413"/>
      <c r="K73" s="409">
        <v>0.7</v>
      </c>
      <c r="L73" s="410"/>
      <c r="M73" s="409">
        <v>0.7</v>
      </c>
      <c r="N73" s="410"/>
      <c r="O73" s="409">
        <v>0.8</v>
      </c>
      <c r="P73" s="410"/>
      <c r="Q73" s="409">
        <v>0.7</v>
      </c>
      <c r="R73" s="410"/>
      <c r="S73" s="409">
        <v>0.7</v>
      </c>
      <c r="T73" s="410"/>
      <c r="U73" s="409">
        <v>0.7</v>
      </c>
      <c r="V73" s="410"/>
      <c r="W73" s="409">
        <v>0.7</v>
      </c>
      <c r="X73" s="410"/>
      <c r="Y73" s="409">
        <v>0.7</v>
      </c>
      <c r="Z73" s="410"/>
      <c r="AA73" s="409">
        <v>0.7</v>
      </c>
      <c r="AB73" s="410"/>
      <c r="AC73" s="409">
        <v>0.7</v>
      </c>
      <c r="AD73" s="410"/>
      <c r="AE73" s="409">
        <v>0.7</v>
      </c>
      <c r="AF73" s="410"/>
      <c r="AG73" s="409">
        <v>0.7</v>
      </c>
      <c r="AH73" s="410"/>
      <c r="AI73" s="409">
        <v>1</v>
      </c>
      <c r="AJ73" s="410"/>
      <c r="AK73" s="409" t="s">
        <v>386</v>
      </c>
      <c r="AL73" s="410"/>
      <c r="AM73" s="409">
        <v>0.8</v>
      </c>
      <c r="AN73" s="410"/>
      <c r="AO73" s="409">
        <v>0.7</v>
      </c>
      <c r="AP73" s="410"/>
      <c r="AQ73" s="409">
        <v>0.7</v>
      </c>
      <c r="AR73" s="410"/>
      <c r="AS73" s="409">
        <v>0.7</v>
      </c>
      <c r="AT73" s="410"/>
      <c r="AU73" s="409">
        <v>1</v>
      </c>
      <c r="AV73" s="410"/>
      <c r="AW73" s="409">
        <v>1</v>
      </c>
      <c r="AX73" s="410"/>
      <c r="AY73" s="409"/>
      <c r="AZ73" s="410"/>
    </row>
    <row r="74" spans="1:52" ht="8.5" customHeight="1" x14ac:dyDescent="0.35"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35">
      <c r="A75" s="543" t="s">
        <v>83</v>
      </c>
      <c r="B75" s="543"/>
      <c r="C75" s="543"/>
      <c r="D75" s="543"/>
      <c r="E75" s="543"/>
      <c r="F75" s="543"/>
      <c r="G75" s="543"/>
      <c r="H75" s="543"/>
      <c r="I75" s="543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4"/>
      <c r="AE75" s="154"/>
      <c r="AF75" s="154"/>
      <c r="AG75" s="154"/>
      <c r="AH75" s="154"/>
      <c r="AI75" s="154"/>
      <c r="AJ75" s="154"/>
      <c r="AK75" s="154"/>
      <c r="AL75" s="154"/>
      <c r="AM75" s="202"/>
      <c r="AN75" s="202"/>
      <c r="AO75" s="154"/>
      <c r="AP75" s="154"/>
      <c r="AQ75" s="154"/>
      <c r="AR75" s="154"/>
      <c r="AS75" s="154"/>
      <c r="AT75" s="154"/>
      <c r="AU75" s="154"/>
      <c r="AV75" s="154"/>
      <c r="AW75" s="154"/>
      <c r="AX75" s="154"/>
      <c r="AY75" s="154"/>
      <c r="AZ75" s="154"/>
    </row>
    <row r="76" spans="1:52" x14ac:dyDescent="0.35">
      <c r="A76" s="413" t="s">
        <v>87</v>
      </c>
      <c r="B76" s="413"/>
      <c r="C76" s="413"/>
      <c r="D76" s="413"/>
      <c r="E76" s="413"/>
      <c r="F76" s="413"/>
      <c r="G76" s="413"/>
      <c r="H76" s="413"/>
      <c r="I76" s="413"/>
      <c r="K76" s="409">
        <v>1</v>
      </c>
      <c r="L76" s="410"/>
      <c r="M76" s="409">
        <v>1.2</v>
      </c>
      <c r="N76" s="410"/>
      <c r="O76" s="409">
        <v>1</v>
      </c>
      <c r="P76" s="410"/>
      <c r="Q76" s="409">
        <v>1.2</v>
      </c>
      <c r="R76" s="410"/>
      <c r="S76" s="409">
        <v>1</v>
      </c>
      <c r="T76" s="410"/>
      <c r="U76" s="409">
        <v>1</v>
      </c>
      <c r="V76" s="410"/>
      <c r="W76" s="409">
        <v>1</v>
      </c>
      <c r="X76" s="410"/>
      <c r="Y76" s="409">
        <v>1.3</v>
      </c>
      <c r="Z76" s="410"/>
      <c r="AA76" s="409">
        <v>0.9</v>
      </c>
      <c r="AB76" s="410"/>
      <c r="AC76" s="409">
        <v>0.9</v>
      </c>
      <c r="AD76" s="410"/>
      <c r="AE76" s="409">
        <v>1</v>
      </c>
      <c r="AF76" s="410"/>
      <c r="AG76" s="409">
        <v>1</v>
      </c>
      <c r="AH76" s="410"/>
      <c r="AI76" s="409">
        <v>1</v>
      </c>
      <c r="AJ76" s="410"/>
      <c r="AK76" s="409">
        <v>0.8</v>
      </c>
      <c r="AL76" s="410"/>
      <c r="AM76" s="409">
        <v>1.1000000000000001</v>
      </c>
      <c r="AN76" s="410"/>
      <c r="AO76" s="409">
        <v>1.1000000000000001</v>
      </c>
      <c r="AP76" s="410"/>
      <c r="AQ76" s="409">
        <v>1.3</v>
      </c>
      <c r="AR76" s="410"/>
      <c r="AS76" s="409">
        <v>0.8</v>
      </c>
      <c r="AT76" s="410"/>
      <c r="AU76" s="409">
        <v>0.8</v>
      </c>
      <c r="AV76" s="410"/>
      <c r="AW76" s="409">
        <v>0.9</v>
      </c>
      <c r="AX76" s="410"/>
      <c r="AY76" s="409"/>
      <c r="AZ76" s="410"/>
    </row>
    <row r="77" spans="1:52" x14ac:dyDescent="0.35">
      <c r="A77" s="413" t="s">
        <v>369</v>
      </c>
      <c r="B77" s="413"/>
      <c r="C77" s="413"/>
      <c r="D77" s="413"/>
      <c r="E77" s="413"/>
      <c r="F77" s="413"/>
      <c r="G77" s="413"/>
      <c r="H77" s="413"/>
      <c r="I77" s="413"/>
      <c r="K77" s="409">
        <v>1.1000000000000001</v>
      </c>
      <c r="L77" s="410"/>
      <c r="M77" s="409">
        <v>1.2</v>
      </c>
      <c r="N77" s="410"/>
      <c r="O77" s="409">
        <v>1</v>
      </c>
      <c r="P77" s="410"/>
      <c r="Q77" s="409">
        <v>1.1000000000000001</v>
      </c>
      <c r="R77" s="410"/>
      <c r="S77" s="409">
        <v>1</v>
      </c>
      <c r="T77" s="410"/>
      <c r="U77" s="409">
        <v>1</v>
      </c>
      <c r="V77" s="410"/>
      <c r="W77" s="409">
        <v>1.2</v>
      </c>
      <c r="X77" s="410"/>
      <c r="Y77" s="409">
        <v>1.3</v>
      </c>
      <c r="Z77" s="410"/>
      <c r="AA77" s="409">
        <v>0.9</v>
      </c>
      <c r="AB77" s="410"/>
      <c r="AC77" s="409">
        <v>1.2</v>
      </c>
      <c r="AD77" s="410"/>
      <c r="AE77" s="409">
        <v>1</v>
      </c>
      <c r="AF77" s="410"/>
      <c r="AG77" s="409">
        <v>1.2</v>
      </c>
      <c r="AH77" s="410"/>
      <c r="AI77" s="409">
        <v>1</v>
      </c>
      <c r="AJ77" s="410"/>
      <c r="AK77" s="409">
        <v>0.8</v>
      </c>
      <c r="AL77" s="410"/>
      <c r="AM77" s="409">
        <v>1.1000000000000001</v>
      </c>
      <c r="AN77" s="410"/>
      <c r="AO77" s="409">
        <v>1.1000000000000001</v>
      </c>
      <c r="AP77" s="410"/>
      <c r="AQ77" s="409">
        <v>1.2</v>
      </c>
      <c r="AR77" s="410"/>
      <c r="AS77" s="409">
        <v>1.1000000000000001</v>
      </c>
      <c r="AT77" s="410"/>
      <c r="AU77" s="409">
        <v>1.1000000000000001</v>
      </c>
      <c r="AV77" s="410"/>
      <c r="AW77" s="409">
        <v>1.2</v>
      </c>
      <c r="AX77" s="410"/>
      <c r="AY77" s="409"/>
      <c r="AZ77" s="410"/>
    </row>
    <row r="78" spans="1:52" x14ac:dyDescent="0.35">
      <c r="A78" s="413" t="s">
        <v>88</v>
      </c>
      <c r="B78" s="413"/>
      <c r="C78" s="413"/>
      <c r="D78" s="413"/>
      <c r="E78" s="413"/>
      <c r="F78" s="413"/>
      <c r="G78" s="413"/>
      <c r="H78" s="413"/>
      <c r="I78" s="413"/>
      <c r="K78" s="409">
        <v>1</v>
      </c>
      <c r="L78" s="410"/>
      <c r="M78" s="409">
        <v>1.3</v>
      </c>
      <c r="N78" s="410"/>
      <c r="O78" s="409">
        <v>1</v>
      </c>
      <c r="P78" s="410"/>
      <c r="Q78" s="409">
        <v>1.2</v>
      </c>
      <c r="R78" s="410"/>
      <c r="S78" s="409">
        <v>1.2</v>
      </c>
      <c r="T78" s="410"/>
      <c r="U78" s="409">
        <v>1</v>
      </c>
      <c r="V78" s="410"/>
      <c r="W78" s="409">
        <v>1</v>
      </c>
      <c r="X78" s="410"/>
      <c r="Y78" s="409">
        <v>1.1000000000000001</v>
      </c>
      <c r="Z78" s="410"/>
      <c r="AA78" s="409">
        <v>1.1000000000000001</v>
      </c>
      <c r="AB78" s="410"/>
      <c r="AC78" s="409">
        <v>0.7</v>
      </c>
      <c r="AD78" s="410"/>
      <c r="AE78" s="409">
        <v>1</v>
      </c>
      <c r="AF78" s="410"/>
      <c r="AG78" s="409">
        <v>1.2</v>
      </c>
      <c r="AH78" s="410"/>
      <c r="AI78" s="409">
        <v>1</v>
      </c>
      <c r="AJ78" s="410"/>
      <c r="AK78" s="409">
        <v>0.8</v>
      </c>
      <c r="AL78" s="410"/>
      <c r="AM78" s="409">
        <v>1</v>
      </c>
      <c r="AN78" s="410"/>
      <c r="AO78" s="409">
        <v>0.9</v>
      </c>
      <c r="AP78" s="410"/>
      <c r="AQ78" s="409">
        <v>1.3</v>
      </c>
      <c r="AR78" s="410"/>
      <c r="AS78" s="409">
        <v>1.1000000000000001</v>
      </c>
      <c r="AT78" s="410"/>
      <c r="AU78" s="409">
        <v>0.8</v>
      </c>
      <c r="AV78" s="410"/>
      <c r="AW78" s="409">
        <v>0.9</v>
      </c>
      <c r="AX78" s="410"/>
      <c r="AY78" s="409"/>
      <c r="AZ78" s="410"/>
    </row>
    <row r="79" spans="1:52" x14ac:dyDescent="0.35">
      <c r="A79" s="413" t="s">
        <v>86</v>
      </c>
      <c r="B79" s="413"/>
      <c r="C79" s="413"/>
      <c r="D79" s="413"/>
      <c r="E79" s="413"/>
      <c r="F79" s="413"/>
      <c r="G79" s="413"/>
      <c r="H79" s="413"/>
      <c r="I79" s="413"/>
      <c r="K79" s="409">
        <v>1</v>
      </c>
      <c r="L79" s="410"/>
      <c r="M79" s="409">
        <v>1.2</v>
      </c>
      <c r="N79" s="410"/>
      <c r="O79" s="409">
        <v>1</v>
      </c>
      <c r="P79" s="410"/>
      <c r="Q79" s="409">
        <v>1.1000000000000001</v>
      </c>
      <c r="R79" s="410"/>
      <c r="S79" s="409">
        <v>1</v>
      </c>
      <c r="T79" s="410"/>
      <c r="U79" s="409">
        <v>1</v>
      </c>
      <c r="V79" s="410"/>
      <c r="W79" s="409">
        <v>1</v>
      </c>
      <c r="X79" s="410"/>
      <c r="Y79" s="409">
        <v>1.1000000000000001</v>
      </c>
      <c r="Z79" s="410"/>
      <c r="AA79" s="409">
        <v>1.1000000000000001</v>
      </c>
      <c r="AB79" s="410"/>
      <c r="AC79" s="409">
        <v>0.9</v>
      </c>
      <c r="AD79" s="410"/>
      <c r="AE79" s="409">
        <v>1</v>
      </c>
      <c r="AF79" s="410"/>
      <c r="AG79" s="409">
        <v>1.1000000000000001</v>
      </c>
      <c r="AH79" s="410"/>
      <c r="AI79" s="409">
        <v>1.1000000000000001</v>
      </c>
      <c r="AJ79" s="410"/>
      <c r="AK79" s="409">
        <v>0.8</v>
      </c>
      <c r="AL79" s="410"/>
      <c r="AM79" s="409">
        <v>1.1000000000000001</v>
      </c>
      <c r="AN79" s="410"/>
      <c r="AO79" s="409">
        <v>0.8</v>
      </c>
      <c r="AP79" s="410"/>
      <c r="AQ79" s="409">
        <v>1.2</v>
      </c>
      <c r="AR79" s="410"/>
      <c r="AS79" s="409">
        <v>1.1000000000000001</v>
      </c>
      <c r="AT79" s="410"/>
      <c r="AU79" s="409">
        <v>0.8</v>
      </c>
      <c r="AV79" s="410"/>
      <c r="AW79" s="409">
        <v>0.9</v>
      </c>
      <c r="AX79" s="410"/>
      <c r="AY79" s="409"/>
      <c r="AZ79" s="410"/>
    </row>
    <row r="80" spans="1:52" x14ac:dyDescent="0.35">
      <c r="A80" s="413" t="s">
        <v>84</v>
      </c>
      <c r="B80" s="413"/>
      <c r="C80" s="413"/>
      <c r="D80" s="413"/>
      <c r="E80" s="413"/>
      <c r="F80" s="413"/>
      <c r="G80" s="413"/>
      <c r="H80" s="413"/>
      <c r="I80" s="413"/>
      <c r="K80" s="409">
        <v>1.2</v>
      </c>
      <c r="L80" s="410"/>
      <c r="M80" s="409">
        <v>1.2</v>
      </c>
      <c r="N80" s="410"/>
      <c r="O80" s="409">
        <v>1</v>
      </c>
      <c r="P80" s="410"/>
      <c r="Q80" s="409">
        <v>1.1000000000000001</v>
      </c>
      <c r="R80" s="410"/>
      <c r="S80" s="409">
        <v>1</v>
      </c>
      <c r="T80" s="410"/>
      <c r="U80" s="409">
        <v>1</v>
      </c>
      <c r="V80" s="410"/>
      <c r="W80" s="409">
        <v>1.2</v>
      </c>
      <c r="X80" s="410"/>
      <c r="Y80" s="409">
        <v>1.1000000000000001</v>
      </c>
      <c r="Z80" s="410"/>
      <c r="AA80" s="409">
        <v>1.1000000000000001</v>
      </c>
      <c r="AB80" s="410"/>
      <c r="AC80" s="409">
        <v>0.9</v>
      </c>
      <c r="AD80" s="410"/>
      <c r="AE80" s="409">
        <v>1.1000000000000001</v>
      </c>
      <c r="AF80" s="410"/>
      <c r="AG80" s="409">
        <v>1.2</v>
      </c>
      <c r="AH80" s="410"/>
      <c r="AI80" s="409">
        <v>1</v>
      </c>
      <c r="AJ80" s="410"/>
      <c r="AK80" s="409">
        <v>0.8</v>
      </c>
      <c r="AL80" s="410"/>
      <c r="AM80" s="409">
        <v>1.1000000000000001</v>
      </c>
      <c r="AN80" s="410"/>
      <c r="AO80" s="409">
        <v>1.1000000000000001</v>
      </c>
      <c r="AP80" s="410"/>
      <c r="AQ80" s="409">
        <v>1.2</v>
      </c>
      <c r="AR80" s="410"/>
      <c r="AS80" s="409">
        <v>0.7</v>
      </c>
      <c r="AT80" s="410"/>
      <c r="AU80" s="409">
        <v>0.8</v>
      </c>
      <c r="AV80" s="410"/>
      <c r="AW80" s="409">
        <v>0.9</v>
      </c>
      <c r="AX80" s="410"/>
      <c r="AY80" s="409"/>
      <c r="AZ80" s="410"/>
    </row>
    <row r="81" spans="1:52" x14ac:dyDescent="0.35">
      <c r="A81" s="413" t="s">
        <v>85</v>
      </c>
      <c r="B81" s="413"/>
      <c r="C81" s="413"/>
      <c r="D81" s="413"/>
      <c r="E81" s="413"/>
      <c r="F81" s="413"/>
      <c r="G81" s="413"/>
      <c r="H81" s="413"/>
      <c r="I81" s="413"/>
      <c r="K81" s="409">
        <v>1</v>
      </c>
      <c r="L81" s="410"/>
      <c r="M81" s="409">
        <v>1.2</v>
      </c>
      <c r="N81" s="410"/>
      <c r="O81" s="409">
        <v>1</v>
      </c>
      <c r="P81" s="410"/>
      <c r="Q81" s="409">
        <v>1.1000000000000001</v>
      </c>
      <c r="R81" s="410"/>
      <c r="S81" s="409">
        <v>1</v>
      </c>
      <c r="T81" s="410"/>
      <c r="U81" s="409">
        <v>1</v>
      </c>
      <c r="V81" s="410"/>
      <c r="W81" s="409">
        <v>1</v>
      </c>
      <c r="X81" s="410"/>
      <c r="Y81" s="409">
        <v>1.1000000000000001</v>
      </c>
      <c r="Z81" s="410"/>
      <c r="AA81" s="409">
        <v>1.1000000000000001</v>
      </c>
      <c r="AB81" s="410"/>
      <c r="AC81" s="409">
        <v>0.9</v>
      </c>
      <c r="AD81" s="410"/>
      <c r="AE81" s="409">
        <v>1.1000000000000001</v>
      </c>
      <c r="AF81" s="410"/>
      <c r="AG81" s="409">
        <v>1.1000000000000001</v>
      </c>
      <c r="AH81" s="410"/>
      <c r="AI81" s="409">
        <v>1</v>
      </c>
      <c r="AJ81" s="410"/>
      <c r="AK81" s="409">
        <v>0.8</v>
      </c>
      <c r="AL81" s="410"/>
      <c r="AM81" s="409">
        <v>1.2</v>
      </c>
      <c r="AN81" s="410"/>
      <c r="AO81" s="409">
        <v>1.1000000000000001</v>
      </c>
      <c r="AP81" s="410"/>
      <c r="AQ81" s="409">
        <v>1.2</v>
      </c>
      <c r="AR81" s="410"/>
      <c r="AS81" s="409">
        <v>1.1000000000000001</v>
      </c>
      <c r="AT81" s="410"/>
      <c r="AU81" s="409">
        <v>0.8</v>
      </c>
      <c r="AV81" s="410"/>
      <c r="AW81" s="409">
        <v>0.9</v>
      </c>
      <c r="AX81" s="410"/>
      <c r="AY81" s="409"/>
      <c r="AZ81" s="410"/>
    </row>
    <row r="82" spans="1:52" ht="8.5" customHeight="1" x14ac:dyDescent="0.35"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x14ac:dyDescent="0.35">
      <c r="A83" s="543" t="s">
        <v>89</v>
      </c>
      <c r="B83" s="543"/>
      <c r="C83" s="543"/>
      <c r="D83" s="543"/>
      <c r="E83" s="543"/>
      <c r="F83" s="543"/>
      <c r="G83" s="543"/>
      <c r="H83" s="543"/>
      <c r="I83" s="543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/>
      <c r="AM83" s="202"/>
      <c r="AN83" s="202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</row>
    <row r="84" spans="1:52" x14ac:dyDescent="0.35">
      <c r="A84" s="413" t="s">
        <v>94</v>
      </c>
      <c r="B84" s="413"/>
      <c r="C84" s="413"/>
      <c r="D84" s="413"/>
      <c r="E84" s="413"/>
      <c r="F84" s="413"/>
      <c r="G84" s="413"/>
      <c r="H84" s="413"/>
      <c r="I84" s="413"/>
      <c r="K84" s="409">
        <v>1.2</v>
      </c>
      <c r="L84" s="410"/>
      <c r="M84" s="409">
        <v>1.3</v>
      </c>
      <c r="N84" s="410"/>
      <c r="O84" s="409">
        <v>1.2</v>
      </c>
      <c r="P84" s="410"/>
      <c r="Q84" s="409">
        <v>0.8</v>
      </c>
      <c r="R84" s="410"/>
      <c r="S84" s="409">
        <v>0.8</v>
      </c>
      <c r="T84" s="410"/>
      <c r="U84" s="409">
        <v>1.2</v>
      </c>
      <c r="V84" s="410"/>
      <c r="W84" s="409">
        <v>1.1000000000000001</v>
      </c>
      <c r="X84" s="410"/>
      <c r="Y84" s="409">
        <v>0.9</v>
      </c>
      <c r="Z84" s="410"/>
      <c r="AA84" s="409">
        <v>1</v>
      </c>
      <c r="AB84" s="410"/>
      <c r="AC84" s="409">
        <v>1.3</v>
      </c>
      <c r="AD84" s="410"/>
      <c r="AE84" s="409">
        <v>1.1000000000000001</v>
      </c>
      <c r="AF84" s="410"/>
      <c r="AG84" s="409">
        <v>0.8</v>
      </c>
      <c r="AH84" s="410"/>
      <c r="AI84" s="409">
        <v>1.1000000000000001</v>
      </c>
      <c r="AJ84" s="410"/>
      <c r="AK84" s="409">
        <v>0.9</v>
      </c>
      <c r="AL84" s="410"/>
      <c r="AM84" s="409">
        <v>1.2</v>
      </c>
      <c r="AN84" s="410"/>
      <c r="AO84" s="409">
        <v>0.7</v>
      </c>
      <c r="AP84" s="410"/>
      <c r="AQ84" s="409">
        <v>1</v>
      </c>
      <c r="AR84" s="410"/>
      <c r="AS84" s="409">
        <v>1</v>
      </c>
      <c r="AT84" s="410"/>
      <c r="AU84" s="409">
        <v>1.2</v>
      </c>
      <c r="AV84" s="410"/>
      <c r="AW84" s="409">
        <v>1.2</v>
      </c>
      <c r="AX84" s="410"/>
      <c r="AY84" s="409"/>
      <c r="AZ84" s="410"/>
    </row>
    <row r="85" spans="1:52" x14ac:dyDescent="0.35">
      <c r="A85" s="413" t="s">
        <v>368</v>
      </c>
      <c r="B85" s="413"/>
      <c r="C85" s="413"/>
      <c r="D85" s="413"/>
      <c r="E85" s="413"/>
      <c r="F85" s="413"/>
      <c r="G85" s="413"/>
      <c r="H85" s="413"/>
      <c r="I85" s="413"/>
      <c r="K85" s="409">
        <v>1.2</v>
      </c>
      <c r="L85" s="410"/>
      <c r="M85" s="409">
        <v>1.1000000000000001</v>
      </c>
      <c r="N85" s="410"/>
      <c r="O85" s="409">
        <v>1.2</v>
      </c>
      <c r="P85" s="410"/>
      <c r="Q85" s="409">
        <v>1.1000000000000001</v>
      </c>
      <c r="R85" s="410"/>
      <c r="S85" s="409">
        <v>0.8</v>
      </c>
      <c r="T85" s="410"/>
      <c r="U85" s="409">
        <v>1.2</v>
      </c>
      <c r="V85" s="410"/>
      <c r="W85" s="409">
        <v>1.1000000000000001</v>
      </c>
      <c r="X85" s="410"/>
      <c r="Y85" s="409">
        <v>1</v>
      </c>
      <c r="Z85" s="410"/>
      <c r="AA85" s="409">
        <v>1.1000000000000001</v>
      </c>
      <c r="AB85" s="410"/>
      <c r="AC85" s="409">
        <v>1.3</v>
      </c>
      <c r="AD85" s="410"/>
      <c r="AE85" s="409">
        <v>1.1000000000000001</v>
      </c>
      <c r="AF85" s="410"/>
      <c r="AG85" s="409">
        <v>0.8</v>
      </c>
      <c r="AH85" s="410"/>
      <c r="AI85" s="409">
        <v>0.7</v>
      </c>
      <c r="AJ85" s="410"/>
      <c r="AK85" s="409">
        <v>0.8</v>
      </c>
      <c r="AL85" s="410"/>
      <c r="AM85" s="409">
        <v>0.8</v>
      </c>
      <c r="AN85" s="410"/>
      <c r="AO85" s="409">
        <v>0.7</v>
      </c>
      <c r="AP85" s="410"/>
      <c r="AQ85" s="409">
        <v>0.7</v>
      </c>
      <c r="AR85" s="410"/>
      <c r="AS85" s="409">
        <v>1</v>
      </c>
      <c r="AT85" s="410"/>
      <c r="AU85" s="409">
        <v>1.2</v>
      </c>
      <c r="AV85" s="410"/>
      <c r="AW85" s="409">
        <v>1.2</v>
      </c>
      <c r="AX85" s="410"/>
      <c r="AY85" s="409"/>
      <c r="AZ85" s="410"/>
    </row>
    <row r="86" spans="1:52" x14ac:dyDescent="0.35">
      <c r="A86" s="413" t="s">
        <v>227</v>
      </c>
      <c r="B86" s="413"/>
      <c r="C86" s="413"/>
      <c r="D86" s="413"/>
      <c r="E86" s="413"/>
      <c r="F86" s="413"/>
      <c r="G86" s="413"/>
      <c r="H86" s="413"/>
      <c r="I86" s="413"/>
      <c r="K86" s="409">
        <v>1.2</v>
      </c>
      <c r="L86" s="410"/>
      <c r="M86" s="409">
        <v>1.1000000000000001</v>
      </c>
      <c r="N86" s="410"/>
      <c r="O86" s="409">
        <v>1.2</v>
      </c>
      <c r="P86" s="410"/>
      <c r="Q86" s="409">
        <v>1.1000000000000001</v>
      </c>
      <c r="R86" s="410"/>
      <c r="S86" s="409">
        <v>0.8</v>
      </c>
      <c r="T86" s="410"/>
      <c r="U86" s="409">
        <v>0.8</v>
      </c>
      <c r="V86" s="410"/>
      <c r="W86" s="409">
        <v>1.1000000000000001</v>
      </c>
      <c r="X86" s="410"/>
      <c r="Y86" s="409">
        <v>0.9</v>
      </c>
      <c r="Z86" s="410"/>
      <c r="AA86" s="409">
        <v>1.1000000000000001</v>
      </c>
      <c r="AB86" s="410"/>
      <c r="AC86" s="409">
        <v>1.3</v>
      </c>
      <c r="AD86" s="410"/>
      <c r="AE86" s="409">
        <v>1.1000000000000001</v>
      </c>
      <c r="AF86" s="410"/>
      <c r="AG86" s="409">
        <v>0.8</v>
      </c>
      <c r="AH86" s="410"/>
      <c r="AI86" s="409">
        <v>0.7</v>
      </c>
      <c r="AJ86" s="410"/>
      <c r="AK86" s="409">
        <v>1.1000000000000001</v>
      </c>
      <c r="AL86" s="410"/>
      <c r="AM86" s="409">
        <v>1.2</v>
      </c>
      <c r="AN86" s="410"/>
      <c r="AO86" s="409">
        <v>0.7</v>
      </c>
      <c r="AP86" s="410"/>
      <c r="AQ86" s="409">
        <v>0.7</v>
      </c>
      <c r="AR86" s="410"/>
      <c r="AS86" s="409">
        <v>1</v>
      </c>
      <c r="AT86" s="410"/>
      <c r="AU86" s="409">
        <v>1.2</v>
      </c>
      <c r="AV86" s="410"/>
      <c r="AW86" s="409">
        <v>1.2</v>
      </c>
      <c r="AX86" s="410"/>
      <c r="AY86" s="409"/>
      <c r="AZ86" s="410"/>
    </row>
    <row r="87" spans="1:52" x14ac:dyDescent="0.35">
      <c r="A87" s="413" t="s">
        <v>227</v>
      </c>
      <c r="B87" s="413"/>
      <c r="C87" s="413"/>
      <c r="D87" s="413"/>
      <c r="E87" s="413"/>
      <c r="F87" s="413"/>
      <c r="G87" s="413"/>
      <c r="H87" s="413"/>
      <c r="I87" s="413"/>
      <c r="K87" s="409">
        <v>1.2</v>
      </c>
      <c r="L87" s="410"/>
      <c r="M87" s="409">
        <v>1.1000000000000001</v>
      </c>
      <c r="N87" s="410"/>
      <c r="O87" s="409">
        <v>1.2</v>
      </c>
      <c r="P87" s="410"/>
      <c r="Q87" s="409">
        <v>1.1000000000000001</v>
      </c>
      <c r="R87" s="410"/>
      <c r="S87" s="409">
        <v>0.8</v>
      </c>
      <c r="T87" s="410"/>
      <c r="U87" s="409">
        <v>0.8</v>
      </c>
      <c r="V87" s="410"/>
      <c r="W87" s="409">
        <v>1.1000000000000001</v>
      </c>
      <c r="X87" s="410"/>
      <c r="Y87" s="409">
        <v>0.9</v>
      </c>
      <c r="Z87" s="410"/>
      <c r="AA87" s="409">
        <v>1.1000000000000001</v>
      </c>
      <c r="AB87" s="410"/>
      <c r="AC87" s="409">
        <v>1.3</v>
      </c>
      <c r="AD87" s="410"/>
      <c r="AE87" s="409">
        <v>1.1000000000000001</v>
      </c>
      <c r="AF87" s="410"/>
      <c r="AG87" s="409">
        <v>0.8</v>
      </c>
      <c r="AH87" s="410"/>
      <c r="AI87" s="409">
        <v>0.7</v>
      </c>
      <c r="AJ87" s="410"/>
      <c r="AK87" s="409">
        <v>1.1000000000000001</v>
      </c>
      <c r="AL87" s="410"/>
      <c r="AM87" s="409">
        <v>1.2</v>
      </c>
      <c r="AN87" s="410"/>
      <c r="AO87" s="409">
        <v>0.7</v>
      </c>
      <c r="AP87" s="410"/>
      <c r="AQ87" s="409">
        <v>0.7</v>
      </c>
      <c r="AR87" s="410"/>
      <c r="AS87" s="409">
        <v>1</v>
      </c>
      <c r="AT87" s="410"/>
      <c r="AU87" s="409">
        <v>1.2</v>
      </c>
      <c r="AV87" s="410"/>
      <c r="AW87" s="409">
        <v>1.2</v>
      </c>
      <c r="AX87" s="410"/>
      <c r="AY87" s="409"/>
      <c r="AZ87" s="410"/>
    </row>
    <row r="88" spans="1:52" x14ac:dyDescent="0.35">
      <c r="A88" s="413" t="s">
        <v>227</v>
      </c>
      <c r="B88" s="413"/>
      <c r="C88" s="413"/>
      <c r="D88" s="413"/>
      <c r="E88" s="413"/>
      <c r="F88" s="413"/>
      <c r="G88" s="413"/>
      <c r="H88" s="413"/>
      <c r="I88" s="413"/>
      <c r="K88" s="409">
        <v>1.2</v>
      </c>
      <c r="L88" s="410"/>
      <c r="M88" s="409">
        <v>1.1000000000000001</v>
      </c>
      <c r="N88" s="410"/>
      <c r="O88" s="409">
        <v>1.2</v>
      </c>
      <c r="P88" s="410"/>
      <c r="Q88" s="409">
        <v>1.1000000000000001</v>
      </c>
      <c r="R88" s="410"/>
      <c r="S88" s="409">
        <v>0.8</v>
      </c>
      <c r="T88" s="410"/>
      <c r="U88" s="409">
        <v>0.8</v>
      </c>
      <c r="V88" s="410"/>
      <c r="W88" s="409">
        <v>1.1000000000000001</v>
      </c>
      <c r="X88" s="410"/>
      <c r="Y88" s="409">
        <v>0.9</v>
      </c>
      <c r="Z88" s="410"/>
      <c r="AA88" s="409">
        <v>1.1000000000000001</v>
      </c>
      <c r="AB88" s="410"/>
      <c r="AC88" s="409">
        <v>1.3</v>
      </c>
      <c r="AD88" s="410"/>
      <c r="AE88" s="409">
        <v>1.1000000000000001</v>
      </c>
      <c r="AF88" s="410"/>
      <c r="AG88" s="409">
        <v>0.8</v>
      </c>
      <c r="AH88" s="410"/>
      <c r="AI88" s="409">
        <v>0.7</v>
      </c>
      <c r="AJ88" s="410"/>
      <c r="AK88" s="409">
        <v>1.1000000000000001</v>
      </c>
      <c r="AL88" s="410"/>
      <c r="AM88" s="409">
        <v>1.2</v>
      </c>
      <c r="AN88" s="410"/>
      <c r="AO88" s="409">
        <v>0.7</v>
      </c>
      <c r="AP88" s="410"/>
      <c r="AQ88" s="409">
        <v>0.7</v>
      </c>
      <c r="AR88" s="410"/>
      <c r="AS88" s="409">
        <v>1</v>
      </c>
      <c r="AT88" s="410"/>
      <c r="AU88" s="409">
        <v>1.2</v>
      </c>
      <c r="AV88" s="410"/>
      <c r="AW88" s="409">
        <v>1.2</v>
      </c>
      <c r="AX88" s="410"/>
      <c r="AY88" s="409"/>
      <c r="AZ88" s="410"/>
    </row>
    <row r="89" spans="1:52" x14ac:dyDescent="0.35">
      <c r="A89" s="413" t="s">
        <v>229</v>
      </c>
      <c r="B89" s="413"/>
      <c r="C89" s="413"/>
      <c r="D89" s="413"/>
      <c r="E89" s="413"/>
      <c r="F89" s="413"/>
      <c r="G89" s="413"/>
      <c r="H89" s="413"/>
      <c r="I89" s="413"/>
      <c r="K89" s="409">
        <v>1.2</v>
      </c>
      <c r="L89" s="410"/>
      <c r="M89" s="409">
        <v>1.1000000000000001</v>
      </c>
      <c r="N89" s="410"/>
      <c r="O89" s="409">
        <v>1.2</v>
      </c>
      <c r="P89" s="410"/>
      <c r="Q89" s="409">
        <v>1.1000000000000001</v>
      </c>
      <c r="R89" s="410"/>
      <c r="S89" s="409">
        <v>0.8</v>
      </c>
      <c r="T89" s="410"/>
      <c r="U89" s="409">
        <v>1.2</v>
      </c>
      <c r="V89" s="410"/>
      <c r="W89" s="409">
        <v>1.1000000000000001</v>
      </c>
      <c r="X89" s="410"/>
      <c r="Y89" s="409">
        <v>1.2</v>
      </c>
      <c r="Z89" s="410"/>
      <c r="AA89" s="409">
        <v>1.1000000000000001</v>
      </c>
      <c r="AB89" s="410"/>
      <c r="AC89" s="409">
        <v>1.3</v>
      </c>
      <c r="AD89" s="410"/>
      <c r="AE89" s="409">
        <v>1.1000000000000001</v>
      </c>
      <c r="AF89" s="410"/>
      <c r="AG89" s="409">
        <v>1.1000000000000001</v>
      </c>
      <c r="AH89" s="410"/>
      <c r="AI89" s="409">
        <v>0.7</v>
      </c>
      <c r="AJ89" s="410"/>
      <c r="AK89" s="409">
        <v>1.1000000000000001</v>
      </c>
      <c r="AL89" s="410"/>
      <c r="AM89" s="409">
        <v>0.8</v>
      </c>
      <c r="AN89" s="410"/>
      <c r="AO89" s="409" t="s">
        <v>387</v>
      </c>
      <c r="AP89" s="410"/>
      <c r="AQ89" s="409" t="s">
        <v>396</v>
      </c>
      <c r="AR89" s="410"/>
      <c r="AS89" s="409">
        <v>1</v>
      </c>
      <c r="AT89" s="410"/>
      <c r="AU89" s="409">
        <v>1.2</v>
      </c>
      <c r="AV89" s="410"/>
      <c r="AW89" s="409">
        <v>1.2</v>
      </c>
      <c r="AX89" s="410"/>
      <c r="AY89" s="409"/>
      <c r="AZ89" s="410"/>
    </row>
    <row r="90" spans="1:52" x14ac:dyDescent="0.35">
      <c r="A90" s="413" t="s">
        <v>229</v>
      </c>
      <c r="B90" s="413"/>
      <c r="C90" s="413"/>
      <c r="D90" s="413"/>
      <c r="E90" s="413"/>
      <c r="F90" s="413"/>
      <c r="G90" s="413"/>
      <c r="H90" s="413"/>
      <c r="I90" s="413"/>
      <c r="K90" s="409">
        <v>1.2</v>
      </c>
      <c r="L90" s="410"/>
      <c r="M90" s="409">
        <v>1.1000000000000001</v>
      </c>
      <c r="N90" s="410"/>
      <c r="O90" s="409">
        <v>1.2</v>
      </c>
      <c r="P90" s="410"/>
      <c r="Q90" s="409">
        <v>1.1000000000000001</v>
      </c>
      <c r="R90" s="410"/>
      <c r="S90" s="409">
        <v>0.8</v>
      </c>
      <c r="T90" s="410"/>
      <c r="U90" s="409">
        <v>1.2</v>
      </c>
      <c r="V90" s="410"/>
      <c r="W90" s="409">
        <v>1.1000000000000001</v>
      </c>
      <c r="X90" s="410"/>
      <c r="Y90" s="409">
        <v>1.2</v>
      </c>
      <c r="Z90" s="410"/>
      <c r="AA90" s="409">
        <v>1.1000000000000001</v>
      </c>
      <c r="AB90" s="410"/>
      <c r="AC90" s="409">
        <v>1.3</v>
      </c>
      <c r="AD90" s="410"/>
      <c r="AE90" s="409">
        <v>1.1000000000000001</v>
      </c>
      <c r="AF90" s="410"/>
      <c r="AG90" s="409">
        <v>1.1000000000000001</v>
      </c>
      <c r="AH90" s="410"/>
      <c r="AI90" s="409">
        <v>0.7</v>
      </c>
      <c r="AJ90" s="410"/>
      <c r="AK90" s="409">
        <v>1.1000000000000001</v>
      </c>
      <c r="AL90" s="410"/>
      <c r="AM90" s="409">
        <v>0.8</v>
      </c>
      <c r="AN90" s="410"/>
      <c r="AO90" s="409">
        <v>0.7</v>
      </c>
      <c r="AP90" s="410"/>
      <c r="AQ90" s="409">
        <v>0.7</v>
      </c>
      <c r="AR90" s="410"/>
      <c r="AS90" s="409">
        <v>1</v>
      </c>
      <c r="AT90" s="410"/>
      <c r="AU90" s="409">
        <v>1.2</v>
      </c>
      <c r="AV90" s="410"/>
      <c r="AW90" s="409">
        <v>1.2</v>
      </c>
      <c r="AX90" s="410"/>
      <c r="AY90" s="409"/>
      <c r="AZ90" s="410"/>
    </row>
    <row r="91" spans="1:52" x14ac:dyDescent="0.35">
      <c r="A91" s="413" t="s">
        <v>229</v>
      </c>
      <c r="B91" s="413"/>
      <c r="C91" s="413"/>
      <c r="D91" s="413"/>
      <c r="E91" s="413"/>
      <c r="F91" s="413"/>
      <c r="G91" s="413"/>
      <c r="H91" s="413"/>
      <c r="I91" s="413"/>
      <c r="K91" s="409">
        <v>1.2</v>
      </c>
      <c r="L91" s="410"/>
      <c r="M91" s="409">
        <v>1.1000000000000001</v>
      </c>
      <c r="N91" s="410"/>
      <c r="O91" s="409">
        <v>1.2</v>
      </c>
      <c r="P91" s="410"/>
      <c r="Q91" s="409">
        <v>1.1000000000000001</v>
      </c>
      <c r="R91" s="410"/>
      <c r="S91" s="409">
        <v>0.8</v>
      </c>
      <c r="T91" s="410"/>
      <c r="U91" s="409">
        <v>1.2</v>
      </c>
      <c r="V91" s="410"/>
      <c r="W91" s="409">
        <v>1.1000000000000001</v>
      </c>
      <c r="X91" s="410"/>
      <c r="Y91" s="409">
        <v>1.2</v>
      </c>
      <c r="Z91" s="410"/>
      <c r="AA91" s="409">
        <v>1.1000000000000001</v>
      </c>
      <c r="AB91" s="410"/>
      <c r="AC91" s="409">
        <v>1.3</v>
      </c>
      <c r="AD91" s="410"/>
      <c r="AE91" s="409">
        <v>1.1000000000000001</v>
      </c>
      <c r="AF91" s="410"/>
      <c r="AG91" s="409">
        <v>1.1000000000000001</v>
      </c>
      <c r="AH91" s="410"/>
      <c r="AI91" s="409">
        <v>0.7</v>
      </c>
      <c r="AJ91" s="410"/>
      <c r="AK91" s="409">
        <v>1.1000000000000001</v>
      </c>
      <c r="AL91" s="410"/>
      <c r="AM91" s="409">
        <v>0.8</v>
      </c>
      <c r="AN91" s="410"/>
      <c r="AO91" s="409">
        <v>0.7</v>
      </c>
      <c r="AP91" s="410"/>
      <c r="AQ91" s="409">
        <v>0.7</v>
      </c>
      <c r="AR91" s="410"/>
      <c r="AS91" s="409">
        <v>1</v>
      </c>
      <c r="AT91" s="410"/>
      <c r="AU91" s="409">
        <v>1.2</v>
      </c>
      <c r="AV91" s="410"/>
      <c r="AW91" s="409">
        <v>1.2</v>
      </c>
      <c r="AX91" s="410"/>
      <c r="AY91" s="409"/>
      <c r="AZ91" s="410"/>
    </row>
    <row r="92" spans="1:52" x14ac:dyDescent="0.35">
      <c r="A92" s="413" t="s">
        <v>187</v>
      </c>
      <c r="B92" s="413"/>
      <c r="C92" s="413"/>
      <c r="D92" s="413"/>
      <c r="E92" s="413"/>
      <c r="F92" s="413"/>
      <c r="G92" s="413"/>
      <c r="H92" s="413"/>
      <c r="I92" s="413"/>
      <c r="K92" s="409">
        <v>1.2</v>
      </c>
      <c r="L92" s="410"/>
      <c r="M92" s="409">
        <v>1.1000000000000001</v>
      </c>
      <c r="N92" s="410"/>
      <c r="O92" s="409">
        <v>1.2</v>
      </c>
      <c r="P92" s="410"/>
      <c r="Q92" s="409">
        <v>1.1000000000000001</v>
      </c>
      <c r="R92" s="410"/>
      <c r="S92" s="409">
        <v>1.1000000000000001</v>
      </c>
      <c r="T92" s="410"/>
      <c r="U92" s="409">
        <v>1.2</v>
      </c>
      <c r="V92" s="410"/>
      <c r="W92" s="409">
        <v>1.1000000000000001</v>
      </c>
      <c r="X92" s="410"/>
      <c r="Y92" s="409">
        <v>1.2</v>
      </c>
      <c r="Z92" s="410"/>
      <c r="AA92" s="409">
        <v>1.2</v>
      </c>
      <c r="AB92" s="410"/>
      <c r="AC92" s="409">
        <v>1.3</v>
      </c>
      <c r="AD92" s="410"/>
      <c r="AE92" s="409">
        <v>1.2</v>
      </c>
      <c r="AF92" s="410"/>
      <c r="AG92" s="409">
        <v>0.7</v>
      </c>
      <c r="AH92" s="410"/>
      <c r="AI92" s="409">
        <v>0.7</v>
      </c>
      <c r="AJ92" s="410"/>
      <c r="AK92" s="409">
        <v>1.2</v>
      </c>
      <c r="AL92" s="410"/>
      <c r="AM92" s="409">
        <v>0.8</v>
      </c>
      <c r="AN92" s="410"/>
      <c r="AO92" s="409">
        <v>0.7</v>
      </c>
      <c r="AP92" s="410"/>
      <c r="AQ92" s="409">
        <v>0.7</v>
      </c>
      <c r="AR92" s="410"/>
      <c r="AS92" s="409">
        <v>0.7</v>
      </c>
      <c r="AT92" s="410"/>
      <c r="AU92" s="409">
        <v>0.7</v>
      </c>
      <c r="AV92" s="410"/>
      <c r="AW92" s="409">
        <v>0.7</v>
      </c>
      <c r="AX92" s="410"/>
      <c r="AY92" s="409"/>
      <c r="AZ92" s="410"/>
    </row>
    <row r="93" spans="1:52" x14ac:dyDescent="0.35">
      <c r="A93" s="413" t="s">
        <v>90</v>
      </c>
      <c r="B93" s="413"/>
      <c r="C93" s="413"/>
      <c r="D93" s="413"/>
      <c r="E93" s="413"/>
      <c r="F93" s="413"/>
      <c r="G93" s="413"/>
      <c r="H93" s="413"/>
      <c r="I93" s="413"/>
      <c r="K93" s="409">
        <v>1.2</v>
      </c>
      <c r="L93" s="410"/>
      <c r="M93" s="409">
        <v>1.1000000000000001</v>
      </c>
      <c r="N93" s="410"/>
      <c r="O93" s="409">
        <v>1.2</v>
      </c>
      <c r="P93" s="410"/>
      <c r="Q93" s="409">
        <v>1.1000000000000001</v>
      </c>
      <c r="R93" s="410"/>
      <c r="S93" s="409">
        <v>0.8</v>
      </c>
      <c r="T93" s="410"/>
      <c r="U93" s="409">
        <v>1.2</v>
      </c>
      <c r="V93" s="410"/>
      <c r="W93" s="409">
        <v>1.1000000000000001</v>
      </c>
      <c r="X93" s="410"/>
      <c r="Y93" s="409">
        <v>0.9</v>
      </c>
      <c r="Z93" s="410"/>
      <c r="AA93" s="409">
        <v>1.1000000000000001</v>
      </c>
      <c r="AB93" s="410"/>
      <c r="AC93" s="409">
        <v>1.3</v>
      </c>
      <c r="AD93" s="410"/>
      <c r="AE93" s="409">
        <v>1.1000000000000001</v>
      </c>
      <c r="AF93" s="410"/>
      <c r="AG93" s="409">
        <v>0.7</v>
      </c>
      <c r="AH93" s="410"/>
      <c r="AI93" s="409">
        <v>0.7</v>
      </c>
      <c r="AJ93" s="410"/>
      <c r="AK93" s="409">
        <v>0.7</v>
      </c>
      <c r="AL93" s="410"/>
      <c r="AM93" s="409">
        <v>0.8</v>
      </c>
      <c r="AN93" s="410"/>
      <c r="AO93" s="409">
        <v>0.7</v>
      </c>
      <c r="AP93" s="410"/>
      <c r="AQ93" s="409">
        <v>0.7</v>
      </c>
      <c r="AR93" s="410"/>
      <c r="AS93" s="409">
        <v>0.7</v>
      </c>
      <c r="AT93" s="410"/>
      <c r="AU93" s="409">
        <v>0.7</v>
      </c>
      <c r="AV93" s="410"/>
      <c r="AW93" s="409">
        <v>0.7</v>
      </c>
      <c r="AX93" s="410"/>
      <c r="AY93" s="409"/>
      <c r="AZ93" s="410"/>
    </row>
    <row r="94" spans="1:52" x14ac:dyDescent="0.35">
      <c r="A94" s="413" t="s">
        <v>91</v>
      </c>
      <c r="B94" s="413"/>
      <c r="C94" s="413"/>
      <c r="D94" s="413"/>
      <c r="E94" s="413"/>
      <c r="F94" s="413"/>
      <c r="G94" s="413"/>
      <c r="H94" s="413"/>
      <c r="I94" s="413"/>
      <c r="K94" s="409">
        <v>0.9</v>
      </c>
      <c r="L94" s="410"/>
      <c r="M94" s="409">
        <v>1.1000000000000001</v>
      </c>
      <c r="N94" s="410"/>
      <c r="O94" s="409">
        <v>1.2</v>
      </c>
      <c r="P94" s="410"/>
      <c r="Q94" s="409">
        <v>1.1000000000000001</v>
      </c>
      <c r="R94" s="410"/>
      <c r="S94" s="409">
        <v>0.8</v>
      </c>
      <c r="T94" s="410"/>
      <c r="U94" s="409">
        <v>1.2</v>
      </c>
      <c r="V94" s="410"/>
      <c r="W94" s="409">
        <v>1.1000000000000001</v>
      </c>
      <c r="X94" s="410"/>
      <c r="Y94" s="409">
        <v>0.9</v>
      </c>
      <c r="Z94" s="410"/>
      <c r="AA94" s="409">
        <v>1.1000000000000001</v>
      </c>
      <c r="AB94" s="410"/>
      <c r="AC94" s="409">
        <v>1.3</v>
      </c>
      <c r="AD94" s="410"/>
      <c r="AE94" s="409">
        <v>1.1000000000000001</v>
      </c>
      <c r="AF94" s="410"/>
      <c r="AG94" s="409">
        <v>0.7</v>
      </c>
      <c r="AH94" s="410"/>
      <c r="AI94" s="409">
        <v>0.7</v>
      </c>
      <c r="AJ94" s="410"/>
      <c r="AK94" s="409">
        <v>0.8</v>
      </c>
      <c r="AL94" s="410"/>
      <c r="AM94" s="409">
        <v>0.8</v>
      </c>
      <c r="AN94" s="410"/>
      <c r="AO94" s="409">
        <v>0.7</v>
      </c>
      <c r="AP94" s="410"/>
      <c r="AQ94" s="409">
        <v>0.7</v>
      </c>
      <c r="AR94" s="410"/>
      <c r="AS94" s="409">
        <v>1</v>
      </c>
      <c r="AT94" s="410"/>
      <c r="AU94" s="409">
        <v>1.2</v>
      </c>
      <c r="AV94" s="410"/>
      <c r="AW94" s="409">
        <v>1.2</v>
      </c>
      <c r="AX94" s="410"/>
      <c r="AY94" s="409"/>
      <c r="AZ94" s="410"/>
    </row>
    <row r="95" spans="1:52" x14ac:dyDescent="0.35">
      <c r="A95" s="413" t="s">
        <v>92</v>
      </c>
      <c r="B95" s="413"/>
      <c r="C95" s="413"/>
      <c r="D95" s="413"/>
      <c r="E95" s="413"/>
      <c r="F95" s="413"/>
      <c r="G95" s="413"/>
      <c r="H95" s="413"/>
      <c r="I95" s="413"/>
      <c r="K95" s="409">
        <v>0.8</v>
      </c>
      <c r="L95" s="410"/>
      <c r="M95" s="409">
        <v>0.7</v>
      </c>
      <c r="N95" s="410"/>
      <c r="O95" s="409">
        <v>1</v>
      </c>
      <c r="P95" s="410"/>
      <c r="Q95" s="409">
        <v>1.1000000000000001</v>
      </c>
      <c r="R95" s="410"/>
      <c r="S95" s="409">
        <v>0.8</v>
      </c>
      <c r="T95" s="410"/>
      <c r="U95" s="409">
        <v>0.9</v>
      </c>
      <c r="V95" s="410"/>
      <c r="W95" s="409">
        <v>0.7</v>
      </c>
      <c r="X95" s="410"/>
      <c r="Y95" s="409">
        <v>0.9</v>
      </c>
      <c r="Z95" s="410"/>
      <c r="AA95" s="409">
        <v>1.1000000000000001</v>
      </c>
      <c r="AB95" s="410"/>
      <c r="AC95" s="409">
        <v>1.3</v>
      </c>
      <c r="AD95" s="410"/>
      <c r="AE95" s="409">
        <v>0.8</v>
      </c>
      <c r="AF95" s="410"/>
      <c r="AG95" s="409">
        <v>0.7</v>
      </c>
      <c r="AH95" s="410"/>
      <c r="AI95" s="409">
        <v>0.7</v>
      </c>
      <c r="AJ95" s="410"/>
      <c r="AK95" s="409">
        <v>0.9</v>
      </c>
      <c r="AL95" s="410"/>
      <c r="AM95" s="409">
        <v>0.8</v>
      </c>
      <c r="AN95" s="410"/>
      <c r="AO95" s="409">
        <v>0.7</v>
      </c>
      <c r="AP95" s="410"/>
      <c r="AQ95" s="409">
        <v>0.7</v>
      </c>
      <c r="AR95" s="410"/>
      <c r="AS95" s="409">
        <v>1</v>
      </c>
      <c r="AT95" s="410"/>
      <c r="AU95" s="409">
        <v>0.7</v>
      </c>
      <c r="AV95" s="410"/>
      <c r="AW95" s="409">
        <v>0.7</v>
      </c>
      <c r="AX95" s="410"/>
      <c r="AY95" s="409"/>
      <c r="AZ95" s="410"/>
    </row>
    <row r="96" spans="1:52" x14ac:dyDescent="0.35">
      <c r="A96" s="413" t="s">
        <v>554</v>
      </c>
      <c r="B96" s="413"/>
      <c r="C96" s="413"/>
      <c r="D96" s="413"/>
      <c r="E96" s="413"/>
      <c r="F96" s="413"/>
      <c r="G96" s="413"/>
      <c r="H96" s="413"/>
      <c r="I96" s="413"/>
      <c r="K96" s="409">
        <v>1.2</v>
      </c>
      <c r="L96" s="410"/>
      <c r="M96" s="409">
        <v>1.2</v>
      </c>
      <c r="N96" s="410"/>
      <c r="O96" s="409">
        <v>1.2</v>
      </c>
      <c r="P96" s="410"/>
      <c r="Q96" s="409">
        <v>1.1000000000000001</v>
      </c>
      <c r="R96" s="410"/>
      <c r="S96" s="409">
        <v>0.8</v>
      </c>
      <c r="T96" s="410"/>
      <c r="U96" s="409">
        <v>1.2</v>
      </c>
      <c r="V96" s="410"/>
      <c r="W96" s="409">
        <v>1.1000000000000001</v>
      </c>
      <c r="X96" s="410"/>
      <c r="Y96" s="409">
        <v>0.9</v>
      </c>
      <c r="Z96" s="410"/>
      <c r="AA96" s="409">
        <v>1.1000000000000001</v>
      </c>
      <c r="AB96" s="410"/>
      <c r="AC96" s="409">
        <v>1.3</v>
      </c>
      <c r="AD96" s="410"/>
      <c r="AE96" s="409">
        <v>1.1000000000000001</v>
      </c>
      <c r="AF96" s="410"/>
      <c r="AG96" s="409">
        <v>1.1000000000000001</v>
      </c>
      <c r="AH96" s="410"/>
      <c r="AI96" s="409">
        <v>0.7</v>
      </c>
      <c r="AJ96" s="410"/>
      <c r="AK96" s="409">
        <v>1.1000000000000001</v>
      </c>
      <c r="AL96" s="410"/>
      <c r="AM96" s="409">
        <v>0.8</v>
      </c>
      <c r="AN96" s="410"/>
      <c r="AO96" s="409">
        <v>0.7</v>
      </c>
      <c r="AP96" s="410"/>
      <c r="AQ96" s="409">
        <v>0.7</v>
      </c>
      <c r="AR96" s="410"/>
      <c r="AS96" s="409">
        <v>1</v>
      </c>
      <c r="AT96" s="410"/>
      <c r="AU96" s="409">
        <v>1.2</v>
      </c>
      <c r="AV96" s="410"/>
      <c r="AW96" s="409">
        <v>1.2</v>
      </c>
      <c r="AX96" s="410"/>
      <c r="AY96" s="409"/>
      <c r="AZ96" s="410"/>
    </row>
    <row r="97" spans="1:52" x14ac:dyDescent="0.35">
      <c r="A97" s="413" t="s">
        <v>554</v>
      </c>
      <c r="B97" s="413"/>
      <c r="C97" s="413"/>
      <c r="D97" s="413"/>
      <c r="E97" s="413"/>
      <c r="F97" s="413"/>
      <c r="G97" s="413"/>
      <c r="H97" s="413"/>
      <c r="I97" s="413"/>
      <c r="K97" s="409">
        <v>1.2</v>
      </c>
      <c r="L97" s="410"/>
      <c r="M97" s="409">
        <v>1.2</v>
      </c>
      <c r="N97" s="410"/>
      <c r="O97" s="409">
        <v>1.2</v>
      </c>
      <c r="P97" s="410"/>
      <c r="Q97" s="409">
        <v>1.1000000000000001</v>
      </c>
      <c r="R97" s="410"/>
      <c r="S97" s="409">
        <v>0.8</v>
      </c>
      <c r="T97" s="410"/>
      <c r="U97" s="409">
        <v>1.2</v>
      </c>
      <c r="V97" s="410"/>
      <c r="W97" s="409">
        <v>1.1000000000000001</v>
      </c>
      <c r="X97" s="410"/>
      <c r="Y97" s="409">
        <v>0.9</v>
      </c>
      <c r="Z97" s="410"/>
      <c r="AA97" s="409">
        <v>1.1000000000000001</v>
      </c>
      <c r="AB97" s="410"/>
      <c r="AC97" s="409">
        <v>1.3</v>
      </c>
      <c r="AD97" s="410"/>
      <c r="AE97" s="409">
        <v>1.1000000000000001</v>
      </c>
      <c r="AF97" s="410"/>
      <c r="AG97" s="409">
        <v>1.1000000000000001</v>
      </c>
      <c r="AH97" s="410"/>
      <c r="AI97" s="409">
        <v>0.7</v>
      </c>
      <c r="AJ97" s="410"/>
      <c r="AK97" s="409">
        <v>1.1000000000000001</v>
      </c>
      <c r="AL97" s="410"/>
      <c r="AM97" s="409">
        <v>0.8</v>
      </c>
      <c r="AN97" s="410"/>
      <c r="AO97" s="409">
        <v>0.7</v>
      </c>
      <c r="AP97" s="410"/>
      <c r="AQ97" s="409">
        <v>0.7</v>
      </c>
      <c r="AR97" s="410"/>
      <c r="AS97" s="409">
        <v>1</v>
      </c>
      <c r="AT97" s="410"/>
      <c r="AU97" s="409">
        <v>1.2</v>
      </c>
      <c r="AV97" s="410"/>
      <c r="AW97" s="409">
        <v>1.2</v>
      </c>
      <c r="AX97" s="410"/>
      <c r="AY97" s="409"/>
      <c r="AZ97" s="410"/>
    </row>
    <row r="98" spans="1:52" x14ac:dyDescent="0.35">
      <c r="A98" s="413" t="s">
        <v>554</v>
      </c>
      <c r="B98" s="413"/>
      <c r="C98" s="413"/>
      <c r="D98" s="413"/>
      <c r="E98" s="413"/>
      <c r="F98" s="413"/>
      <c r="G98" s="413"/>
      <c r="H98" s="413"/>
      <c r="I98" s="413"/>
      <c r="K98" s="409">
        <v>1.2</v>
      </c>
      <c r="L98" s="410"/>
      <c r="M98" s="409">
        <v>1.2</v>
      </c>
      <c r="N98" s="410"/>
      <c r="O98" s="409">
        <v>1.2</v>
      </c>
      <c r="P98" s="410"/>
      <c r="Q98" s="409">
        <v>1.1000000000000001</v>
      </c>
      <c r="R98" s="410"/>
      <c r="S98" s="409">
        <v>0.8</v>
      </c>
      <c r="T98" s="410"/>
      <c r="U98" s="409">
        <v>1.2</v>
      </c>
      <c r="V98" s="410"/>
      <c r="W98" s="409">
        <v>1.1000000000000001</v>
      </c>
      <c r="X98" s="410"/>
      <c r="Y98" s="409">
        <v>0.9</v>
      </c>
      <c r="Z98" s="410"/>
      <c r="AA98" s="409">
        <v>1.1000000000000001</v>
      </c>
      <c r="AB98" s="410"/>
      <c r="AC98" s="409">
        <v>1.3</v>
      </c>
      <c r="AD98" s="410"/>
      <c r="AE98" s="409">
        <v>1.1000000000000001</v>
      </c>
      <c r="AF98" s="410"/>
      <c r="AG98" s="409">
        <v>1.1000000000000001</v>
      </c>
      <c r="AH98" s="410"/>
      <c r="AI98" s="409">
        <v>0.7</v>
      </c>
      <c r="AJ98" s="410"/>
      <c r="AK98" s="409">
        <v>1.1000000000000001</v>
      </c>
      <c r="AL98" s="410"/>
      <c r="AM98" s="409">
        <v>0.8</v>
      </c>
      <c r="AN98" s="410"/>
      <c r="AO98" s="409">
        <v>0.7</v>
      </c>
      <c r="AP98" s="410"/>
      <c r="AQ98" s="409">
        <v>0.7</v>
      </c>
      <c r="AR98" s="410"/>
      <c r="AS98" s="409">
        <v>1</v>
      </c>
      <c r="AT98" s="410"/>
      <c r="AU98" s="409">
        <v>1.2</v>
      </c>
      <c r="AV98" s="410"/>
      <c r="AW98" s="409">
        <v>1.2</v>
      </c>
      <c r="AX98" s="410"/>
      <c r="AY98" s="409"/>
      <c r="AZ98" s="410"/>
    </row>
    <row r="99" spans="1:52" x14ac:dyDescent="0.35">
      <c r="A99" s="413" t="s">
        <v>422</v>
      </c>
      <c r="B99" s="413"/>
      <c r="C99" s="413"/>
      <c r="D99" s="413"/>
      <c r="E99" s="413"/>
      <c r="F99" s="413"/>
      <c r="G99" s="413"/>
      <c r="H99" s="413"/>
      <c r="I99" s="413"/>
      <c r="K99" s="409">
        <v>1.2</v>
      </c>
      <c r="L99" s="410"/>
      <c r="M99" s="409">
        <v>1.1000000000000001</v>
      </c>
      <c r="N99" s="410"/>
      <c r="O99" s="409">
        <v>1.2</v>
      </c>
      <c r="P99" s="410"/>
      <c r="Q99" s="409">
        <v>1.1000000000000001</v>
      </c>
      <c r="R99" s="410"/>
      <c r="S99" s="409">
        <v>0.8</v>
      </c>
      <c r="T99" s="410"/>
      <c r="U99" s="409">
        <v>1.2</v>
      </c>
      <c r="V99" s="410"/>
      <c r="W99" s="409">
        <v>1.1000000000000001</v>
      </c>
      <c r="X99" s="410"/>
      <c r="Y99" s="409">
        <v>0.9</v>
      </c>
      <c r="Z99" s="410"/>
      <c r="AA99" s="409">
        <v>1.1000000000000001</v>
      </c>
      <c r="AB99" s="410"/>
      <c r="AC99" s="409">
        <v>1.3</v>
      </c>
      <c r="AD99" s="410"/>
      <c r="AE99" s="409">
        <v>1.1000000000000001</v>
      </c>
      <c r="AF99" s="410"/>
      <c r="AG99" s="409">
        <v>0.8</v>
      </c>
      <c r="AH99" s="410"/>
      <c r="AI99" s="409">
        <v>0.7</v>
      </c>
      <c r="AJ99" s="410"/>
      <c r="AK99" s="409">
        <v>1.1000000000000001</v>
      </c>
      <c r="AL99" s="410"/>
      <c r="AM99" s="409">
        <v>0.8</v>
      </c>
      <c r="AN99" s="410"/>
      <c r="AO99" s="409">
        <v>0.7</v>
      </c>
      <c r="AP99" s="410"/>
      <c r="AQ99" s="409">
        <v>0.7</v>
      </c>
      <c r="AR99" s="410"/>
      <c r="AS99" s="409">
        <v>1</v>
      </c>
      <c r="AT99" s="410"/>
      <c r="AU99" s="409">
        <v>1.2</v>
      </c>
      <c r="AV99" s="410"/>
      <c r="AW99" s="409">
        <v>1.2</v>
      </c>
      <c r="AX99" s="410"/>
      <c r="AY99" s="409"/>
      <c r="AZ99" s="410"/>
    </row>
    <row r="100" spans="1:52" x14ac:dyDescent="0.35">
      <c r="A100" s="413" t="s">
        <v>228</v>
      </c>
      <c r="B100" s="413"/>
      <c r="C100" s="413"/>
      <c r="D100" s="413"/>
      <c r="E100" s="413"/>
      <c r="F100" s="413"/>
      <c r="G100" s="413"/>
      <c r="H100" s="413"/>
      <c r="I100" s="413"/>
      <c r="K100" s="409">
        <v>1.2</v>
      </c>
      <c r="L100" s="410"/>
      <c r="M100" s="409">
        <v>1.1000000000000001</v>
      </c>
      <c r="N100" s="410"/>
      <c r="O100" s="409">
        <v>1.2</v>
      </c>
      <c r="P100" s="410"/>
      <c r="Q100" s="409">
        <v>1.1000000000000001</v>
      </c>
      <c r="R100" s="410"/>
      <c r="S100" s="409" t="s">
        <v>387</v>
      </c>
      <c r="T100" s="410"/>
      <c r="U100" s="409">
        <v>1.2</v>
      </c>
      <c r="V100" s="410"/>
      <c r="W100" s="409">
        <v>1.1000000000000001</v>
      </c>
      <c r="X100" s="410"/>
      <c r="Y100" s="409">
        <v>0.9</v>
      </c>
      <c r="Z100" s="410"/>
      <c r="AA100" s="409">
        <v>1.1000000000000001</v>
      </c>
      <c r="AB100" s="410"/>
      <c r="AC100" s="409">
        <v>1.3</v>
      </c>
      <c r="AD100" s="410"/>
      <c r="AE100" s="409">
        <v>1.1000000000000001</v>
      </c>
      <c r="AF100" s="410"/>
      <c r="AG100" s="409">
        <v>0.8</v>
      </c>
      <c r="AH100" s="410"/>
      <c r="AI100" s="409">
        <v>0.7</v>
      </c>
      <c r="AJ100" s="410"/>
      <c r="AK100" s="409">
        <v>1.1000000000000001</v>
      </c>
      <c r="AL100" s="410"/>
      <c r="AM100" s="409">
        <v>0.8</v>
      </c>
      <c r="AN100" s="410"/>
      <c r="AO100" s="409">
        <v>0.7</v>
      </c>
      <c r="AP100" s="410"/>
      <c r="AQ100" s="409">
        <v>0.7</v>
      </c>
      <c r="AR100" s="410"/>
      <c r="AS100" s="409">
        <v>0.8</v>
      </c>
      <c r="AT100" s="410"/>
      <c r="AU100" s="409">
        <v>1.2</v>
      </c>
      <c r="AV100" s="410"/>
      <c r="AW100" s="409">
        <v>1.2</v>
      </c>
      <c r="AX100" s="410"/>
      <c r="AY100" s="409"/>
      <c r="AZ100" s="410"/>
    </row>
    <row r="101" spans="1:52" x14ac:dyDescent="0.35">
      <c r="A101" s="413" t="s">
        <v>228</v>
      </c>
      <c r="B101" s="413"/>
      <c r="C101" s="413"/>
      <c r="D101" s="413"/>
      <c r="E101" s="413"/>
      <c r="F101" s="413"/>
      <c r="G101" s="413"/>
      <c r="H101" s="413"/>
      <c r="I101" s="413"/>
      <c r="K101" s="409">
        <v>1.2</v>
      </c>
      <c r="L101" s="410"/>
      <c r="M101" s="409">
        <v>1.1000000000000001</v>
      </c>
      <c r="N101" s="410"/>
      <c r="O101" s="409">
        <v>1.2</v>
      </c>
      <c r="P101" s="410"/>
      <c r="Q101" s="409">
        <v>1.1000000000000001</v>
      </c>
      <c r="R101" s="410"/>
      <c r="S101" s="409">
        <v>0.8</v>
      </c>
      <c r="T101" s="410"/>
      <c r="U101" s="409">
        <v>1.2</v>
      </c>
      <c r="V101" s="410"/>
      <c r="W101" s="409">
        <v>1.1000000000000001</v>
      </c>
      <c r="X101" s="410"/>
      <c r="Y101" s="409">
        <v>0.9</v>
      </c>
      <c r="Z101" s="410"/>
      <c r="AA101" s="409">
        <v>1.1000000000000001</v>
      </c>
      <c r="AB101" s="410"/>
      <c r="AC101" s="409">
        <v>1.3</v>
      </c>
      <c r="AD101" s="410"/>
      <c r="AE101" s="409">
        <v>1.1000000000000001</v>
      </c>
      <c r="AF101" s="410"/>
      <c r="AG101" s="409">
        <v>0.8</v>
      </c>
      <c r="AH101" s="410"/>
      <c r="AI101" s="409">
        <v>0.7</v>
      </c>
      <c r="AJ101" s="410"/>
      <c r="AK101" s="409">
        <v>1.1000000000000001</v>
      </c>
      <c r="AL101" s="410"/>
      <c r="AM101" s="409">
        <v>0.8</v>
      </c>
      <c r="AN101" s="410"/>
      <c r="AO101" s="409">
        <v>0.7</v>
      </c>
      <c r="AP101" s="410"/>
      <c r="AQ101" s="409">
        <v>0.7</v>
      </c>
      <c r="AR101" s="410"/>
      <c r="AS101" s="409">
        <v>0.8</v>
      </c>
      <c r="AT101" s="410"/>
      <c r="AU101" s="409">
        <v>1.2</v>
      </c>
      <c r="AV101" s="410"/>
      <c r="AW101" s="409">
        <v>1.2</v>
      </c>
      <c r="AX101" s="410"/>
      <c r="AY101" s="409"/>
      <c r="AZ101" s="410"/>
    </row>
    <row r="102" spans="1:52" x14ac:dyDescent="0.35">
      <c r="A102" s="413" t="s">
        <v>228</v>
      </c>
      <c r="B102" s="413"/>
      <c r="C102" s="413"/>
      <c r="D102" s="413"/>
      <c r="E102" s="413"/>
      <c r="F102" s="413"/>
      <c r="G102" s="413"/>
      <c r="H102" s="413"/>
      <c r="I102" s="413"/>
      <c r="K102" s="409">
        <v>1.2</v>
      </c>
      <c r="L102" s="410"/>
      <c r="M102" s="409">
        <v>1.1000000000000001</v>
      </c>
      <c r="N102" s="410"/>
      <c r="O102" s="409">
        <v>1.2</v>
      </c>
      <c r="P102" s="410"/>
      <c r="Q102" s="409">
        <v>1.1000000000000001</v>
      </c>
      <c r="R102" s="410"/>
      <c r="S102" s="409">
        <v>0.8</v>
      </c>
      <c r="T102" s="410"/>
      <c r="U102" s="409">
        <v>1.2</v>
      </c>
      <c r="V102" s="410"/>
      <c r="W102" s="409">
        <v>1.1000000000000001</v>
      </c>
      <c r="X102" s="410"/>
      <c r="Y102" s="409">
        <v>0.9</v>
      </c>
      <c r="Z102" s="410"/>
      <c r="AA102" s="409">
        <v>1.1000000000000001</v>
      </c>
      <c r="AB102" s="410"/>
      <c r="AC102" s="409">
        <v>1.3</v>
      </c>
      <c r="AD102" s="410"/>
      <c r="AE102" s="409">
        <v>1.1000000000000001</v>
      </c>
      <c r="AF102" s="410"/>
      <c r="AG102" s="409">
        <v>0.8</v>
      </c>
      <c r="AH102" s="410"/>
      <c r="AI102" s="409">
        <v>0.7</v>
      </c>
      <c r="AJ102" s="410"/>
      <c r="AK102" s="409">
        <v>1.1000000000000001</v>
      </c>
      <c r="AL102" s="410"/>
      <c r="AM102" s="409">
        <v>0.8</v>
      </c>
      <c r="AN102" s="410"/>
      <c r="AO102" s="409">
        <v>0.7</v>
      </c>
      <c r="AP102" s="410"/>
      <c r="AQ102" s="409">
        <v>0.7</v>
      </c>
      <c r="AR102" s="410"/>
      <c r="AS102" s="409">
        <v>0.8</v>
      </c>
      <c r="AT102" s="410"/>
      <c r="AU102" s="409">
        <v>1.2</v>
      </c>
      <c r="AV102" s="410"/>
      <c r="AW102" s="409">
        <v>1.2</v>
      </c>
      <c r="AX102" s="410"/>
      <c r="AY102" s="409"/>
      <c r="AZ102" s="410"/>
    </row>
    <row r="103" spans="1:52" x14ac:dyDescent="0.35">
      <c r="A103" s="413" t="s">
        <v>93</v>
      </c>
      <c r="B103" s="413"/>
      <c r="C103" s="413"/>
      <c r="D103" s="413"/>
      <c r="E103" s="413"/>
      <c r="F103" s="413"/>
      <c r="G103" s="413"/>
      <c r="H103" s="413"/>
      <c r="I103" s="413"/>
      <c r="K103" s="409">
        <v>1.2</v>
      </c>
      <c r="L103" s="410"/>
      <c r="M103" s="409">
        <v>1.1000000000000001</v>
      </c>
      <c r="N103" s="410"/>
      <c r="O103" s="409">
        <v>1.2</v>
      </c>
      <c r="P103" s="410"/>
      <c r="Q103" s="409">
        <v>1.1000000000000001</v>
      </c>
      <c r="R103" s="410"/>
      <c r="S103" s="409">
        <v>0.8</v>
      </c>
      <c r="T103" s="410"/>
      <c r="U103" s="409">
        <v>1.2</v>
      </c>
      <c r="V103" s="410"/>
      <c r="W103" s="409">
        <v>1.3</v>
      </c>
      <c r="X103" s="410"/>
      <c r="Y103" s="409">
        <v>0.9</v>
      </c>
      <c r="Z103" s="410"/>
      <c r="AA103" s="409">
        <v>0.8</v>
      </c>
      <c r="AB103" s="410"/>
      <c r="AC103" s="409">
        <v>1.3</v>
      </c>
      <c r="AD103" s="410"/>
      <c r="AE103" s="409">
        <v>1.2</v>
      </c>
      <c r="AF103" s="410"/>
      <c r="AG103" s="409">
        <v>0.8</v>
      </c>
      <c r="AH103" s="410"/>
      <c r="AI103" s="409">
        <v>1.1000000000000001</v>
      </c>
      <c r="AJ103" s="410"/>
      <c r="AK103" s="409">
        <v>1.1000000000000001</v>
      </c>
      <c r="AL103" s="410"/>
      <c r="AM103" s="409">
        <v>1.1000000000000001</v>
      </c>
      <c r="AN103" s="410"/>
      <c r="AO103" s="409">
        <v>0.7</v>
      </c>
      <c r="AP103" s="410"/>
      <c r="AQ103" s="409">
        <v>1</v>
      </c>
      <c r="AR103" s="410"/>
      <c r="AS103" s="409">
        <v>1.3</v>
      </c>
      <c r="AT103" s="410"/>
      <c r="AU103" s="409">
        <v>1.3</v>
      </c>
      <c r="AV103" s="410"/>
      <c r="AW103" s="409">
        <v>1.3</v>
      </c>
      <c r="AX103" s="410"/>
      <c r="AY103" s="409"/>
      <c r="AZ103" s="410"/>
    </row>
    <row r="104" spans="1:52" x14ac:dyDescent="0.35">
      <c r="A104" s="413" t="s">
        <v>95</v>
      </c>
      <c r="B104" s="413"/>
      <c r="C104" s="413"/>
      <c r="D104" s="413"/>
      <c r="E104" s="413"/>
      <c r="F104" s="413"/>
      <c r="G104" s="413"/>
      <c r="H104" s="413"/>
      <c r="I104" s="413"/>
      <c r="K104" s="409">
        <v>0.7</v>
      </c>
      <c r="L104" s="410"/>
      <c r="M104" s="409">
        <v>0.7</v>
      </c>
      <c r="N104" s="410"/>
      <c r="O104" s="409">
        <v>1</v>
      </c>
      <c r="P104" s="410"/>
      <c r="Q104" s="409">
        <v>0.7</v>
      </c>
      <c r="R104" s="410"/>
      <c r="S104" s="409">
        <v>0.7</v>
      </c>
      <c r="T104" s="410"/>
      <c r="U104" s="409">
        <v>0.7</v>
      </c>
      <c r="V104" s="410"/>
      <c r="W104" s="409">
        <v>0.7</v>
      </c>
      <c r="X104" s="410"/>
      <c r="Y104" s="409">
        <v>0.7</v>
      </c>
      <c r="Z104" s="410"/>
      <c r="AA104" s="409">
        <v>0.7</v>
      </c>
      <c r="AB104" s="410"/>
      <c r="AC104" s="409">
        <v>1.3</v>
      </c>
      <c r="AD104" s="410"/>
      <c r="AE104" s="409">
        <v>0.7</v>
      </c>
      <c r="AF104" s="410"/>
      <c r="AG104" s="409">
        <v>0.8</v>
      </c>
      <c r="AH104" s="410"/>
      <c r="AI104" s="409">
        <v>0.9</v>
      </c>
      <c r="AJ104" s="410"/>
      <c r="AK104" s="409">
        <v>1.1000000000000001</v>
      </c>
      <c r="AL104" s="410"/>
      <c r="AM104" s="409">
        <v>0.8</v>
      </c>
      <c r="AN104" s="410"/>
      <c r="AO104" s="409">
        <v>0.7</v>
      </c>
      <c r="AP104" s="410"/>
      <c r="AQ104" s="409">
        <v>0.7</v>
      </c>
      <c r="AR104" s="410"/>
      <c r="AS104" s="409">
        <v>0.8</v>
      </c>
      <c r="AT104" s="410"/>
      <c r="AU104" s="409">
        <v>0.9</v>
      </c>
      <c r="AV104" s="410"/>
      <c r="AW104" s="409">
        <v>0.7</v>
      </c>
      <c r="AX104" s="410"/>
      <c r="AY104" s="409"/>
      <c r="AZ104" s="410"/>
    </row>
    <row r="105" spans="1:52" ht="8.5" customHeight="1" x14ac:dyDescent="0.35"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1:52" x14ac:dyDescent="0.35">
      <c r="A106" s="543" t="s">
        <v>96</v>
      </c>
      <c r="B106" s="543"/>
      <c r="C106" s="543"/>
      <c r="D106" s="543"/>
      <c r="E106" s="543"/>
      <c r="F106" s="543"/>
      <c r="G106" s="543"/>
      <c r="H106" s="543"/>
      <c r="I106" s="543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54"/>
      <c r="AE106" s="154"/>
      <c r="AF106" s="154"/>
      <c r="AG106" s="154"/>
      <c r="AH106" s="154"/>
      <c r="AI106" s="154"/>
      <c r="AJ106" s="154"/>
      <c r="AK106" s="154"/>
      <c r="AL106" s="154"/>
      <c r="AM106" s="202"/>
      <c r="AN106" s="202"/>
      <c r="AO106" s="154"/>
      <c r="AP106" s="154"/>
      <c r="AQ106" s="154"/>
      <c r="AR106" s="154"/>
      <c r="AS106" s="154"/>
      <c r="AT106" s="154"/>
      <c r="AU106" s="154"/>
      <c r="AV106" s="154"/>
      <c r="AW106" s="154"/>
      <c r="AX106" s="154"/>
      <c r="AY106" s="154"/>
      <c r="AZ106" s="154"/>
    </row>
    <row r="107" spans="1:52" x14ac:dyDescent="0.35">
      <c r="A107" s="413" t="s">
        <v>97</v>
      </c>
      <c r="B107" s="413"/>
      <c r="C107" s="413"/>
      <c r="D107" s="413"/>
      <c r="E107" s="413"/>
      <c r="F107" s="413"/>
      <c r="G107" s="413"/>
      <c r="H107" s="413"/>
      <c r="I107" s="413"/>
      <c r="K107" s="409">
        <v>1.2</v>
      </c>
      <c r="L107" s="410"/>
      <c r="M107" s="409">
        <v>1.2</v>
      </c>
      <c r="N107" s="410"/>
      <c r="O107" s="409">
        <v>1.1000000000000001</v>
      </c>
      <c r="P107" s="410"/>
      <c r="Q107" s="409">
        <v>1.1000000000000001</v>
      </c>
      <c r="R107" s="410"/>
      <c r="S107" s="409">
        <v>1</v>
      </c>
      <c r="T107" s="410"/>
      <c r="U107" s="409">
        <v>1.1000000000000001</v>
      </c>
      <c r="V107" s="410"/>
      <c r="W107" s="409">
        <v>1.1000000000000001</v>
      </c>
      <c r="X107" s="410"/>
      <c r="Y107" s="409">
        <v>1.3</v>
      </c>
      <c r="Z107" s="410"/>
      <c r="AA107" s="409">
        <v>1.1000000000000001</v>
      </c>
      <c r="AB107" s="410"/>
      <c r="AC107" s="409">
        <v>1.1000000000000001</v>
      </c>
      <c r="AD107" s="410"/>
      <c r="AE107" s="409">
        <v>1.2</v>
      </c>
      <c r="AF107" s="410"/>
      <c r="AG107" s="409">
        <v>1</v>
      </c>
      <c r="AH107" s="410"/>
      <c r="AI107" s="409">
        <v>1</v>
      </c>
      <c r="AJ107" s="410"/>
      <c r="AK107" s="409">
        <v>0.9</v>
      </c>
      <c r="AL107" s="410"/>
      <c r="AM107" s="409">
        <v>1.1000000000000001</v>
      </c>
      <c r="AN107" s="410"/>
      <c r="AO107" s="409">
        <v>1.2</v>
      </c>
      <c r="AP107" s="410"/>
      <c r="AQ107" s="409">
        <v>1.2</v>
      </c>
      <c r="AR107" s="410"/>
      <c r="AS107" s="409">
        <v>1.2</v>
      </c>
      <c r="AT107" s="410"/>
      <c r="AU107" s="409">
        <v>1</v>
      </c>
      <c r="AV107" s="410"/>
      <c r="AW107" s="409">
        <v>1</v>
      </c>
      <c r="AX107" s="410"/>
      <c r="AY107" s="409"/>
      <c r="AZ107" s="410"/>
    </row>
    <row r="108" spans="1:52" x14ac:dyDescent="0.35">
      <c r="A108" s="413" t="s">
        <v>98</v>
      </c>
      <c r="B108" s="413"/>
      <c r="C108" s="413"/>
      <c r="D108" s="413"/>
      <c r="E108" s="413"/>
      <c r="F108" s="413"/>
      <c r="G108" s="413"/>
      <c r="H108" s="413"/>
      <c r="I108" s="413"/>
      <c r="K108" s="409">
        <v>1.2</v>
      </c>
      <c r="L108" s="410"/>
      <c r="M108" s="409">
        <v>1</v>
      </c>
      <c r="N108" s="410"/>
      <c r="O108" s="409">
        <v>1.2</v>
      </c>
      <c r="P108" s="410"/>
      <c r="Q108" s="409">
        <v>0.9</v>
      </c>
      <c r="R108" s="410"/>
      <c r="S108" s="409">
        <v>1</v>
      </c>
      <c r="T108" s="410"/>
      <c r="U108" s="409">
        <v>1.3</v>
      </c>
      <c r="V108" s="410"/>
      <c r="W108" s="409">
        <v>1.2</v>
      </c>
      <c r="X108" s="410"/>
      <c r="Y108" s="409">
        <v>1.3</v>
      </c>
      <c r="Z108" s="410"/>
      <c r="AA108" s="409">
        <v>1.1000000000000001</v>
      </c>
      <c r="AB108" s="410"/>
      <c r="AC108" s="409">
        <v>1.3</v>
      </c>
      <c r="AD108" s="410"/>
      <c r="AE108" s="409">
        <v>1.2</v>
      </c>
      <c r="AF108" s="410"/>
      <c r="AG108" s="409">
        <v>1.2</v>
      </c>
      <c r="AH108" s="410"/>
      <c r="AI108" s="409">
        <v>1</v>
      </c>
      <c r="AJ108" s="410"/>
      <c r="AK108" s="409">
        <v>0.9</v>
      </c>
      <c r="AL108" s="410"/>
      <c r="AM108" s="409">
        <v>1.1000000000000001</v>
      </c>
      <c r="AN108" s="410"/>
      <c r="AO108" s="409">
        <v>1.2</v>
      </c>
      <c r="AP108" s="410"/>
      <c r="AQ108" s="409">
        <v>1.3</v>
      </c>
      <c r="AR108" s="410"/>
      <c r="AS108" s="409">
        <v>1.2</v>
      </c>
      <c r="AT108" s="410"/>
      <c r="AU108" s="409">
        <v>1.2</v>
      </c>
      <c r="AV108" s="410"/>
      <c r="AW108" s="409">
        <v>1.2</v>
      </c>
      <c r="AX108" s="410"/>
      <c r="AY108" s="409"/>
      <c r="AZ108" s="410"/>
    </row>
    <row r="109" spans="1:52" x14ac:dyDescent="0.35">
      <c r="A109" s="413" t="s">
        <v>99</v>
      </c>
      <c r="B109" s="413"/>
      <c r="C109" s="413"/>
      <c r="D109" s="413"/>
      <c r="E109" s="413"/>
      <c r="F109" s="413"/>
      <c r="G109" s="413"/>
      <c r="H109" s="413"/>
      <c r="I109" s="413"/>
      <c r="K109" s="409">
        <v>1.3</v>
      </c>
      <c r="L109" s="410"/>
      <c r="M109" s="409">
        <v>1.2</v>
      </c>
      <c r="N109" s="410"/>
      <c r="O109" s="409">
        <v>1.1000000000000001</v>
      </c>
      <c r="P109" s="410"/>
      <c r="Q109" s="409">
        <v>0.9</v>
      </c>
      <c r="R109" s="410"/>
      <c r="S109" s="409">
        <v>1</v>
      </c>
      <c r="T109" s="410"/>
      <c r="U109" s="409">
        <v>1.1000000000000001</v>
      </c>
      <c r="V109" s="410"/>
      <c r="W109" s="409">
        <v>1.2</v>
      </c>
      <c r="X109" s="410"/>
      <c r="Y109" s="409">
        <v>1.3</v>
      </c>
      <c r="Z109" s="410"/>
      <c r="AA109" s="409">
        <v>1.1000000000000001</v>
      </c>
      <c r="AB109" s="410"/>
      <c r="AC109" s="409">
        <v>1.3</v>
      </c>
      <c r="AD109" s="410"/>
      <c r="AE109" s="409">
        <v>1.2</v>
      </c>
      <c r="AF109" s="410"/>
      <c r="AG109" s="409">
        <v>1</v>
      </c>
      <c r="AH109" s="410"/>
      <c r="AI109" s="409">
        <v>1</v>
      </c>
      <c r="AJ109" s="410"/>
      <c r="AK109" s="409">
        <v>1.1000000000000001</v>
      </c>
      <c r="AL109" s="410"/>
      <c r="AM109" s="409">
        <v>1.1000000000000001</v>
      </c>
      <c r="AN109" s="410"/>
      <c r="AO109" s="409">
        <v>1.2</v>
      </c>
      <c r="AP109" s="410"/>
      <c r="AQ109" s="409">
        <v>1.2</v>
      </c>
      <c r="AR109" s="410"/>
      <c r="AS109" s="409">
        <v>1.2</v>
      </c>
      <c r="AT109" s="410"/>
      <c r="AU109" s="409">
        <v>1</v>
      </c>
      <c r="AV109" s="410"/>
      <c r="AW109" s="409">
        <v>1</v>
      </c>
      <c r="AX109" s="410"/>
      <c r="AY109" s="409"/>
      <c r="AZ109" s="410"/>
    </row>
    <row r="110" spans="1:52" x14ac:dyDescent="0.35">
      <c r="A110" s="413" t="s">
        <v>100</v>
      </c>
      <c r="B110" s="413"/>
      <c r="C110" s="413"/>
      <c r="D110" s="413"/>
      <c r="E110" s="413"/>
      <c r="F110" s="413"/>
      <c r="G110" s="413"/>
      <c r="H110" s="413"/>
      <c r="I110" s="413"/>
      <c r="K110" s="409">
        <v>1.2</v>
      </c>
      <c r="L110" s="410"/>
      <c r="M110" s="409">
        <v>1</v>
      </c>
      <c r="N110" s="410"/>
      <c r="O110" s="409">
        <v>1.1000000000000001</v>
      </c>
      <c r="P110" s="410"/>
      <c r="Q110" s="409">
        <v>0.9</v>
      </c>
      <c r="R110" s="410"/>
      <c r="S110" s="409">
        <v>1.2</v>
      </c>
      <c r="T110" s="410"/>
      <c r="U110" s="409">
        <v>1.1000000000000001</v>
      </c>
      <c r="V110" s="410"/>
      <c r="W110" s="409">
        <v>1.1000000000000001</v>
      </c>
      <c r="X110" s="410"/>
      <c r="Y110" s="409">
        <v>1.3</v>
      </c>
      <c r="Z110" s="410"/>
      <c r="AA110" s="409">
        <v>0.9</v>
      </c>
      <c r="AB110" s="410"/>
      <c r="AC110" s="409">
        <v>1.1000000000000001</v>
      </c>
      <c r="AD110" s="410"/>
      <c r="AE110" s="409">
        <v>0.8</v>
      </c>
      <c r="AF110" s="410"/>
      <c r="AG110" s="409">
        <v>1.1000000000000001</v>
      </c>
      <c r="AH110" s="410"/>
      <c r="AI110" s="409">
        <v>1.1000000000000001</v>
      </c>
      <c r="AJ110" s="410"/>
      <c r="AK110" s="409">
        <v>0.9</v>
      </c>
      <c r="AL110" s="410"/>
      <c r="AM110" s="409">
        <v>1.1000000000000001</v>
      </c>
      <c r="AN110" s="410"/>
      <c r="AO110" s="409">
        <v>1.2</v>
      </c>
      <c r="AP110" s="410"/>
      <c r="AQ110" s="409">
        <v>1.2</v>
      </c>
      <c r="AR110" s="410"/>
      <c r="AS110" s="409">
        <v>1.1000000000000001</v>
      </c>
      <c r="AT110" s="410"/>
      <c r="AU110" s="409">
        <v>1</v>
      </c>
      <c r="AV110" s="410"/>
      <c r="AW110" s="409">
        <v>1</v>
      </c>
      <c r="AX110" s="410"/>
      <c r="AY110" s="409"/>
      <c r="AZ110" s="410"/>
    </row>
    <row r="111" spans="1:52" x14ac:dyDescent="0.35">
      <c r="A111" s="413" t="s">
        <v>101</v>
      </c>
      <c r="B111" s="413"/>
      <c r="C111" s="413"/>
      <c r="D111" s="413"/>
      <c r="E111" s="413"/>
      <c r="F111" s="413"/>
      <c r="G111" s="413"/>
      <c r="H111" s="413"/>
      <c r="I111" s="413"/>
      <c r="K111" s="409">
        <v>1.2</v>
      </c>
      <c r="L111" s="410"/>
      <c r="M111" s="409">
        <v>1</v>
      </c>
      <c r="N111" s="410"/>
      <c r="O111" s="409">
        <v>1.1000000000000001</v>
      </c>
      <c r="P111" s="410"/>
      <c r="Q111" s="409">
        <v>0.9</v>
      </c>
      <c r="R111" s="410"/>
      <c r="S111" s="409">
        <v>1</v>
      </c>
      <c r="T111" s="410"/>
      <c r="U111" s="409">
        <v>1.1000000000000001</v>
      </c>
      <c r="V111" s="410"/>
      <c r="W111" s="409">
        <v>1.1000000000000001</v>
      </c>
      <c r="X111" s="410"/>
      <c r="Y111" s="409">
        <v>1.1000000000000001</v>
      </c>
      <c r="Z111" s="410"/>
      <c r="AA111" s="409">
        <v>1.3</v>
      </c>
      <c r="AB111" s="410"/>
      <c r="AC111" s="409">
        <v>1.1000000000000001</v>
      </c>
      <c r="AD111" s="410"/>
      <c r="AE111" s="409">
        <v>1.2</v>
      </c>
      <c r="AF111" s="410"/>
      <c r="AG111" s="409">
        <v>1</v>
      </c>
      <c r="AH111" s="410"/>
      <c r="AI111" s="409">
        <v>1</v>
      </c>
      <c r="AJ111" s="410"/>
      <c r="AK111" s="409">
        <v>1.2</v>
      </c>
      <c r="AL111" s="410"/>
      <c r="AM111" s="409">
        <v>1.1000000000000001</v>
      </c>
      <c r="AN111" s="410"/>
      <c r="AO111" s="409">
        <v>1.2</v>
      </c>
      <c r="AP111" s="410"/>
      <c r="AQ111" s="409">
        <v>0.7</v>
      </c>
      <c r="AR111" s="410"/>
      <c r="AS111" s="409">
        <v>0.8</v>
      </c>
      <c r="AT111" s="410"/>
      <c r="AU111" s="409">
        <v>1.2</v>
      </c>
      <c r="AV111" s="410"/>
      <c r="AW111" s="409">
        <v>1.2</v>
      </c>
      <c r="AX111" s="410"/>
      <c r="AY111" s="409"/>
      <c r="AZ111" s="410"/>
    </row>
    <row r="112" spans="1:52" ht="8.5" customHeight="1" x14ac:dyDescent="0.35"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spans="1:52" x14ac:dyDescent="0.35">
      <c r="A113" s="543" t="s">
        <v>102</v>
      </c>
      <c r="B113" s="543"/>
      <c r="C113" s="543"/>
      <c r="D113" s="543"/>
      <c r="E113" s="543"/>
      <c r="F113" s="543"/>
      <c r="G113" s="543"/>
      <c r="H113" s="543"/>
      <c r="I113" s="543"/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154"/>
      <c r="AA113" s="154"/>
      <c r="AB113" s="154"/>
      <c r="AC113" s="154"/>
      <c r="AD113" s="154"/>
      <c r="AE113" s="154"/>
      <c r="AF113" s="154"/>
      <c r="AG113" s="154"/>
      <c r="AH113" s="154"/>
      <c r="AI113" s="154"/>
      <c r="AJ113" s="154"/>
      <c r="AK113" s="154"/>
      <c r="AL113" s="154"/>
      <c r="AM113" s="202"/>
      <c r="AN113" s="202"/>
      <c r="AO113" s="154"/>
      <c r="AP113" s="154"/>
      <c r="AQ113" s="154"/>
      <c r="AR113" s="154"/>
      <c r="AS113" s="154"/>
      <c r="AT113" s="154"/>
      <c r="AU113" s="154"/>
      <c r="AV113" s="154"/>
      <c r="AW113" s="154"/>
      <c r="AX113" s="154"/>
      <c r="AY113" s="154"/>
      <c r="AZ113" s="154"/>
    </row>
    <row r="114" spans="1:52" x14ac:dyDescent="0.35">
      <c r="A114" s="413" t="s">
        <v>103</v>
      </c>
      <c r="B114" s="413"/>
      <c r="C114" s="413"/>
      <c r="D114" s="413"/>
      <c r="E114" s="413"/>
      <c r="F114" s="413"/>
      <c r="G114" s="413"/>
      <c r="H114" s="413"/>
      <c r="I114" s="413"/>
      <c r="K114" s="409">
        <v>1.1000000000000001</v>
      </c>
      <c r="L114" s="410"/>
      <c r="M114" s="409">
        <v>1.3</v>
      </c>
      <c r="N114" s="410"/>
      <c r="O114" s="409">
        <v>1</v>
      </c>
      <c r="P114" s="410"/>
      <c r="Q114" s="409">
        <v>1.1000000000000001</v>
      </c>
      <c r="R114" s="410"/>
      <c r="S114" s="409">
        <v>0.8</v>
      </c>
      <c r="T114" s="410"/>
      <c r="U114" s="409">
        <v>1.1000000000000001</v>
      </c>
      <c r="V114" s="410"/>
      <c r="W114" s="409">
        <v>1.1000000000000001</v>
      </c>
      <c r="X114" s="410"/>
      <c r="Y114" s="409">
        <v>1</v>
      </c>
      <c r="Z114" s="410"/>
      <c r="AA114" s="409">
        <v>0.9</v>
      </c>
      <c r="AB114" s="410"/>
      <c r="AC114" s="409">
        <v>1.2</v>
      </c>
      <c r="AD114" s="410"/>
      <c r="AE114" s="409">
        <v>1.2</v>
      </c>
      <c r="AF114" s="410"/>
      <c r="AG114" s="409">
        <v>1.2</v>
      </c>
      <c r="AH114" s="410"/>
      <c r="AI114" s="409">
        <v>1.1000000000000001</v>
      </c>
      <c r="AJ114" s="410"/>
      <c r="AK114" s="409">
        <v>1</v>
      </c>
      <c r="AL114" s="410"/>
      <c r="AM114" s="409">
        <v>1.3</v>
      </c>
      <c r="AN114" s="410"/>
      <c r="AO114" s="409">
        <v>0.8</v>
      </c>
      <c r="AP114" s="410"/>
      <c r="AQ114" s="409">
        <v>1.3</v>
      </c>
      <c r="AR114" s="410"/>
      <c r="AS114" s="409">
        <v>1.2</v>
      </c>
      <c r="AT114" s="410"/>
      <c r="AU114" s="409">
        <v>1</v>
      </c>
      <c r="AV114" s="410"/>
      <c r="AW114" s="409">
        <v>1</v>
      </c>
      <c r="AX114" s="410"/>
      <c r="AY114" s="409"/>
      <c r="AZ114" s="410"/>
    </row>
    <row r="115" spans="1:52" x14ac:dyDescent="0.35">
      <c r="A115" s="413" t="s">
        <v>104</v>
      </c>
      <c r="B115" s="413"/>
      <c r="C115" s="413"/>
      <c r="D115" s="413"/>
      <c r="E115" s="413"/>
      <c r="F115" s="413"/>
      <c r="G115" s="413"/>
      <c r="H115" s="413"/>
      <c r="I115" s="413"/>
      <c r="K115" s="409">
        <v>1.1000000000000001</v>
      </c>
      <c r="L115" s="410"/>
      <c r="M115" s="409">
        <v>1</v>
      </c>
      <c r="N115" s="410"/>
      <c r="O115" s="409">
        <v>1</v>
      </c>
      <c r="P115" s="410"/>
      <c r="Q115" s="409">
        <v>1.1000000000000001</v>
      </c>
      <c r="R115" s="410"/>
      <c r="S115" s="409">
        <v>0.8</v>
      </c>
      <c r="T115" s="410"/>
      <c r="U115" s="409">
        <v>1.1000000000000001</v>
      </c>
      <c r="V115" s="410"/>
      <c r="W115" s="409">
        <v>1.3</v>
      </c>
      <c r="X115" s="410"/>
      <c r="Y115" s="409">
        <v>1</v>
      </c>
      <c r="Z115" s="410"/>
      <c r="AA115" s="409">
        <v>0.9</v>
      </c>
      <c r="AB115" s="410"/>
      <c r="AC115" s="409">
        <v>1.2</v>
      </c>
      <c r="AD115" s="410"/>
      <c r="AE115" s="409">
        <v>1.2</v>
      </c>
      <c r="AF115" s="410"/>
      <c r="AG115" s="409">
        <v>1.2</v>
      </c>
      <c r="AH115" s="410"/>
      <c r="AI115" s="409">
        <v>1.2</v>
      </c>
      <c r="AJ115" s="410"/>
      <c r="AK115" s="409">
        <v>1.1000000000000001</v>
      </c>
      <c r="AL115" s="410"/>
      <c r="AM115" s="409">
        <v>1.3</v>
      </c>
      <c r="AN115" s="410"/>
      <c r="AO115" s="409">
        <v>0.8</v>
      </c>
      <c r="AP115" s="410"/>
      <c r="AQ115" s="409">
        <v>1.3</v>
      </c>
      <c r="AR115" s="410"/>
      <c r="AS115" s="409">
        <v>1.2</v>
      </c>
      <c r="AT115" s="410"/>
      <c r="AU115" s="409">
        <v>1.2</v>
      </c>
      <c r="AV115" s="410"/>
      <c r="AW115" s="409">
        <v>1.2</v>
      </c>
      <c r="AX115" s="410"/>
      <c r="AY115" s="409"/>
      <c r="AZ115" s="410"/>
    </row>
    <row r="116" spans="1:52" x14ac:dyDescent="0.35">
      <c r="A116" s="413" t="s">
        <v>105</v>
      </c>
      <c r="B116" s="413"/>
      <c r="C116" s="413"/>
      <c r="D116" s="413"/>
      <c r="E116" s="413"/>
      <c r="F116" s="413"/>
      <c r="G116" s="413"/>
      <c r="H116" s="413"/>
      <c r="I116" s="413"/>
      <c r="K116" s="409">
        <v>0.7</v>
      </c>
      <c r="L116" s="410"/>
      <c r="M116" s="409">
        <v>1.2</v>
      </c>
      <c r="N116" s="410"/>
      <c r="O116" s="409">
        <v>1.1000000000000001</v>
      </c>
      <c r="P116" s="410"/>
      <c r="Q116" s="409">
        <v>1.1000000000000001</v>
      </c>
      <c r="R116" s="410"/>
      <c r="S116" s="409">
        <v>1.1000000000000001</v>
      </c>
      <c r="T116" s="410"/>
      <c r="U116" s="409">
        <v>1.1000000000000001</v>
      </c>
      <c r="V116" s="410"/>
      <c r="W116" s="409">
        <v>1.1000000000000001</v>
      </c>
      <c r="X116" s="410"/>
      <c r="Y116" s="409">
        <v>1</v>
      </c>
      <c r="Z116" s="410"/>
      <c r="AA116" s="409">
        <v>1.3</v>
      </c>
      <c r="AB116" s="410"/>
      <c r="AC116" s="409">
        <v>1.3</v>
      </c>
      <c r="AD116" s="410"/>
      <c r="AE116" s="409">
        <v>1.2</v>
      </c>
      <c r="AF116" s="410"/>
      <c r="AG116" s="409">
        <v>1.2</v>
      </c>
      <c r="AH116" s="410"/>
      <c r="AI116" s="409">
        <v>1.1000000000000001</v>
      </c>
      <c r="AJ116" s="410"/>
      <c r="AK116" s="409">
        <v>1</v>
      </c>
      <c r="AL116" s="410"/>
      <c r="AM116" s="409">
        <v>1.3</v>
      </c>
      <c r="AN116" s="410"/>
      <c r="AO116" s="409">
        <v>0.8</v>
      </c>
      <c r="AP116" s="410"/>
      <c r="AQ116" s="409">
        <v>1.3</v>
      </c>
      <c r="AR116" s="410"/>
      <c r="AS116" s="409">
        <v>1.2</v>
      </c>
      <c r="AT116" s="410"/>
      <c r="AU116" s="409">
        <v>1</v>
      </c>
      <c r="AV116" s="410"/>
      <c r="AW116" s="409">
        <v>1</v>
      </c>
      <c r="AX116" s="410"/>
      <c r="AY116" s="409"/>
      <c r="AZ116" s="410"/>
    </row>
    <row r="117" spans="1:52" x14ac:dyDescent="0.35">
      <c r="A117" s="413" t="s">
        <v>106</v>
      </c>
      <c r="B117" s="413"/>
      <c r="C117" s="413"/>
      <c r="D117" s="413"/>
      <c r="E117" s="413"/>
      <c r="F117" s="413"/>
      <c r="G117" s="413"/>
      <c r="H117" s="413"/>
      <c r="I117" s="413"/>
      <c r="K117" s="409">
        <v>1.1000000000000001</v>
      </c>
      <c r="L117" s="410"/>
      <c r="M117" s="409">
        <v>1.3</v>
      </c>
      <c r="N117" s="410"/>
      <c r="O117" s="409">
        <v>1</v>
      </c>
      <c r="P117" s="410"/>
      <c r="Q117" s="409">
        <v>1.1000000000000001</v>
      </c>
      <c r="R117" s="410"/>
      <c r="S117" s="409">
        <v>1</v>
      </c>
      <c r="T117" s="410"/>
      <c r="U117" s="409">
        <v>0.9</v>
      </c>
      <c r="V117" s="410"/>
      <c r="W117" s="409">
        <v>1.1000000000000001</v>
      </c>
      <c r="X117" s="410"/>
      <c r="Y117" s="409">
        <v>1.3</v>
      </c>
      <c r="Z117" s="410"/>
      <c r="AA117" s="409">
        <v>0.9</v>
      </c>
      <c r="AB117" s="410"/>
      <c r="AC117" s="409">
        <v>1.2</v>
      </c>
      <c r="AD117" s="410"/>
      <c r="AE117" s="409">
        <v>1.2</v>
      </c>
      <c r="AF117" s="410"/>
      <c r="AG117" s="409">
        <v>1.2</v>
      </c>
      <c r="AH117" s="410"/>
      <c r="AI117" s="409">
        <v>1.1000000000000001</v>
      </c>
      <c r="AJ117" s="410"/>
      <c r="AK117" s="409">
        <v>1</v>
      </c>
      <c r="AL117" s="410"/>
      <c r="AM117" s="409">
        <v>1.3</v>
      </c>
      <c r="AN117" s="410"/>
      <c r="AO117" s="409">
        <v>0.8</v>
      </c>
      <c r="AP117" s="410"/>
      <c r="AQ117" s="409">
        <v>1.3</v>
      </c>
      <c r="AR117" s="410"/>
      <c r="AS117" s="409">
        <v>1.2</v>
      </c>
      <c r="AT117" s="410"/>
      <c r="AU117" s="409">
        <v>1</v>
      </c>
      <c r="AV117" s="410"/>
      <c r="AW117" s="409">
        <v>1</v>
      </c>
      <c r="AX117" s="410"/>
      <c r="AY117" s="409"/>
      <c r="AZ117" s="410"/>
    </row>
    <row r="118" spans="1:52" ht="8.5" customHeight="1" x14ac:dyDescent="0.35"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spans="1:52" x14ac:dyDescent="0.35">
      <c r="A119" s="543" t="s">
        <v>107</v>
      </c>
      <c r="B119" s="543"/>
      <c r="C119" s="543"/>
      <c r="D119" s="543"/>
      <c r="E119" s="543"/>
      <c r="F119" s="543"/>
      <c r="G119" s="543"/>
      <c r="H119" s="543"/>
      <c r="I119" s="543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154"/>
      <c r="AA119" s="154"/>
      <c r="AB119" s="154"/>
      <c r="AC119" s="154"/>
      <c r="AD119" s="154"/>
      <c r="AE119" s="154"/>
      <c r="AF119" s="154"/>
      <c r="AG119" s="154"/>
      <c r="AH119" s="154"/>
      <c r="AI119" s="154"/>
      <c r="AJ119" s="154"/>
      <c r="AK119" s="154"/>
      <c r="AL119" s="154"/>
      <c r="AM119" s="202"/>
      <c r="AN119" s="202"/>
      <c r="AO119" s="154"/>
      <c r="AP119" s="154"/>
      <c r="AQ119" s="154"/>
      <c r="AR119" s="154"/>
      <c r="AS119" s="154"/>
      <c r="AT119" s="154"/>
      <c r="AU119" s="154"/>
      <c r="AV119" s="154"/>
      <c r="AW119" s="154"/>
      <c r="AX119" s="154"/>
      <c r="AY119" s="154"/>
      <c r="AZ119" s="154"/>
    </row>
    <row r="120" spans="1:52" x14ac:dyDescent="0.35">
      <c r="A120" s="413" t="s">
        <v>108</v>
      </c>
      <c r="B120" s="413"/>
      <c r="C120" s="413"/>
      <c r="D120" s="413"/>
      <c r="E120" s="413"/>
      <c r="F120" s="413"/>
      <c r="G120" s="413"/>
      <c r="H120" s="413"/>
      <c r="I120" s="413"/>
      <c r="K120" s="409">
        <v>0.7</v>
      </c>
      <c r="L120" s="410"/>
      <c r="M120" s="409">
        <v>0.7</v>
      </c>
      <c r="N120" s="410"/>
      <c r="O120" s="409">
        <v>0.7</v>
      </c>
      <c r="P120" s="410"/>
      <c r="Q120" s="409">
        <v>0.7</v>
      </c>
      <c r="R120" s="410"/>
      <c r="S120" s="409">
        <v>0.7</v>
      </c>
      <c r="T120" s="410"/>
      <c r="U120" s="409">
        <v>0.7</v>
      </c>
      <c r="V120" s="410"/>
      <c r="W120" s="409">
        <v>0.7</v>
      </c>
      <c r="X120" s="410"/>
      <c r="Y120" s="409">
        <v>0.7</v>
      </c>
      <c r="Z120" s="410"/>
      <c r="AA120" s="409">
        <v>0.7</v>
      </c>
      <c r="AB120" s="410"/>
      <c r="AC120" s="409">
        <v>0.7</v>
      </c>
      <c r="AD120" s="410"/>
      <c r="AE120" s="409">
        <v>0.7</v>
      </c>
      <c r="AF120" s="410"/>
      <c r="AG120" s="409">
        <v>0.7</v>
      </c>
      <c r="AH120" s="410"/>
      <c r="AI120" s="409">
        <v>0.9</v>
      </c>
      <c r="AJ120" s="410"/>
      <c r="AK120" s="409">
        <v>0.7</v>
      </c>
      <c r="AL120" s="410"/>
      <c r="AM120" s="409">
        <v>0.8</v>
      </c>
      <c r="AN120" s="410"/>
      <c r="AO120" s="409">
        <v>0.8</v>
      </c>
      <c r="AP120" s="410"/>
      <c r="AQ120" s="409">
        <v>0.7</v>
      </c>
      <c r="AR120" s="410"/>
      <c r="AS120" s="409">
        <v>0.7</v>
      </c>
      <c r="AT120" s="410"/>
      <c r="AU120" s="409">
        <v>0.8</v>
      </c>
      <c r="AV120" s="410"/>
      <c r="AW120" s="409">
        <v>0.7</v>
      </c>
      <c r="AX120" s="410"/>
      <c r="AY120" s="409"/>
      <c r="AZ120" s="410"/>
    </row>
    <row r="121" spans="1:52" x14ac:dyDescent="0.35">
      <c r="A121" s="413" t="s">
        <v>110</v>
      </c>
      <c r="B121" s="413"/>
      <c r="C121" s="413"/>
      <c r="D121" s="413"/>
      <c r="E121" s="413"/>
      <c r="F121" s="413"/>
      <c r="G121" s="413"/>
      <c r="H121" s="413"/>
      <c r="I121" s="413"/>
      <c r="K121" s="409">
        <v>0.7</v>
      </c>
      <c r="L121" s="410"/>
      <c r="M121" s="409">
        <v>0.7</v>
      </c>
      <c r="N121" s="410"/>
      <c r="O121" s="409">
        <v>0.7</v>
      </c>
      <c r="P121" s="410"/>
      <c r="Q121" s="409">
        <v>0.7</v>
      </c>
      <c r="R121" s="410"/>
      <c r="S121" s="409">
        <v>0.7</v>
      </c>
      <c r="T121" s="410"/>
      <c r="U121" s="409">
        <v>0.7</v>
      </c>
      <c r="V121" s="410"/>
      <c r="W121" s="409">
        <v>0.7</v>
      </c>
      <c r="X121" s="410"/>
      <c r="Y121" s="409">
        <v>0.7</v>
      </c>
      <c r="Z121" s="410"/>
      <c r="AA121" s="409">
        <v>0.7</v>
      </c>
      <c r="AB121" s="410"/>
      <c r="AC121" s="409">
        <v>0.7</v>
      </c>
      <c r="AD121" s="410"/>
      <c r="AE121" s="409">
        <v>0.7</v>
      </c>
      <c r="AF121" s="410"/>
      <c r="AG121" s="409">
        <v>0.7</v>
      </c>
      <c r="AH121" s="410"/>
      <c r="AI121" s="409">
        <v>0.9</v>
      </c>
      <c r="AJ121" s="410"/>
      <c r="AK121" s="409">
        <v>0.7</v>
      </c>
      <c r="AL121" s="410"/>
      <c r="AM121" s="409">
        <v>0.8</v>
      </c>
      <c r="AN121" s="410"/>
      <c r="AO121" s="409">
        <v>0.8</v>
      </c>
      <c r="AP121" s="410"/>
      <c r="AQ121" s="409">
        <v>0.7</v>
      </c>
      <c r="AR121" s="410"/>
      <c r="AS121" s="409">
        <v>0.7</v>
      </c>
      <c r="AT121" s="410"/>
      <c r="AU121" s="409">
        <v>0.8</v>
      </c>
      <c r="AV121" s="410"/>
      <c r="AW121" s="409">
        <v>0.7</v>
      </c>
      <c r="AX121" s="410"/>
      <c r="AY121" s="409"/>
      <c r="AZ121" s="410"/>
    </row>
    <row r="122" spans="1:52" x14ac:dyDescent="0.35">
      <c r="A122" s="413" t="s">
        <v>109</v>
      </c>
      <c r="B122" s="413"/>
      <c r="C122" s="413"/>
      <c r="D122" s="413"/>
      <c r="E122" s="413"/>
      <c r="F122" s="413"/>
      <c r="G122" s="413"/>
      <c r="H122" s="413"/>
      <c r="I122" s="413"/>
      <c r="K122" s="409">
        <v>0.7</v>
      </c>
      <c r="L122" s="410"/>
      <c r="M122" s="409">
        <v>0.7</v>
      </c>
      <c r="N122" s="410"/>
      <c r="O122" s="409">
        <v>0.7</v>
      </c>
      <c r="P122" s="410"/>
      <c r="Q122" s="409">
        <v>0.7</v>
      </c>
      <c r="R122" s="410"/>
      <c r="S122" s="409">
        <v>0.7</v>
      </c>
      <c r="T122" s="410"/>
      <c r="U122" s="409">
        <v>0.7</v>
      </c>
      <c r="V122" s="410"/>
      <c r="W122" s="409">
        <v>0.7</v>
      </c>
      <c r="X122" s="410"/>
      <c r="Y122" s="409">
        <v>0.7</v>
      </c>
      <c r="Z122" s="410"/>
      <c r="AA122" s="409">
        <v>0.7</v>
      </c>
      <c r="AB122" s="410"/>
      <c r="AC122" s="409">
        <v>0.7</v>
      </c>
      <c r="AD122" s="410"/>
      <c r="AE122" s="409">
        <v>0.7</v>
      </c>
      <c r="AF122" s="410"/>
      <c r="AG122" s="409">
        <v>0.7</v>
      </c>
      <c r="AH122" s="410"/>
      <c r="AI122" s="409">
        <v>0.9</v>
      </c>
      <c r="AJ122" s="410"/>
      <c r="AK122" s="409">
        <v>0.7</v>
      </c>
      <c r="AL122" s="410"/>
      <c r="AM122" s="409">
        <v>1</v>
      </c>
      <c r="AN122" s="410"/>
      <c r="AO122" s="409">
        <v>0.8</v>
      </c>
      <c r="AP122" s="410"/>
      <c r="AQ122" s="409">
        <v>0.7</v>
      </c>
      <c r="AR122" s="410"/>
      <c r="AS122" s="409">
        <v>0.7</v>
      </c>
      <c r="AT122" s="410"/>
      <c r="AU122" s="409">
        <v>0.8</v>
      </c>
      <c r="AV122" s="410"/>
      <c r="AW122" s="409">
        <v>0.7</v>
      </c>
      <c r="AX122" s="410"/>
      <c r="AY122" s="409"/>
      <c r="AZ122" s="410"/>
    </row>
    <row r="123" spans="1:52" x14ac:dyDescent="0.35">
      <c r="A123" s="413" t="s">
        <v>111</v>
      </c>
      <c r="B123" s="413"/>
      <c r="C123" s="413"/>
      <c r="D123" s="413"/>
      <c r="E123" s="413"/>
      <c r="F123" s="413"/>
      <c r="G123" s="413"/>
      <c r="H123" s="413"/>
      <c r="I123" s="413"/>
      <c r="K123" s="409">
        <v>0.7</v>
      </c>
      <c r="L123" s="410"/>
      <c r="M123" s="409">
        <v>0.7</v>
      </c>
      <c r="N123" s="410"/>
      <c r="O123" s="409">
        <v>0.7</v>
      </c>
      <c r="P123" s="410"/>
      <c r="Q123" s="409">
        <v>0.7</v>
      </c>
      <c r="R123" s="410"/>
      <c r="S123" s="409">
        <v>0.7</v>
      </c>
      <c r="T123" s="410"/>
      <c r="U123" s="409">
        <v>0.7</v>
      </c>
      <c r="V123" s="410"/>
      <c r="W123" s="409">
        <v>0.7</v>
      </c>
      <c r="X123" s="410"/>
      <c r="Y123" s="409">
        <v>0.7</v>
      </c>
      <c r="Z123" s="410"/>
      <c r="AA123" s="409">
        <v>0.7</v>
      </c>
      <c r="AB123" s="410"/>
      <c r="AC123" s="409">
        <v>0.7</v>
      </c>
      <c r="AD123" s="410"/>
      <c r="AE123" s="409">
        <v>0.7</v>
      </c>
      <c r="AF123" s="410"/>
      <c r="AG123" s="409">
        <v>0.7</v>
      </c>
      <c r="AH123" s="410"/>
      <c r="AI123" s="409">
        <v>0.9</v>
      </c>
      <c r="AJ123" s="410"/>
      <c r="AK123" s="409">
        <v>0.7</v>
      </c>
      <c r="AL123" s="410"/>
      <c r="AM123" s="409">
        <v>0.8</v>
      </c>
      <c r="AN123" s="410"/>
      <c r="AO123" s="409">
        <v>0.8</v>
      </c>
      <c r="AP123" s="410"/>
      <c r="AQ123" s="409">
        <v>0.7</v>
      </c>
      <c r="AR123" s="410"/>
      <c r="AS123" s="409">
        <v>0.7</v>
      </c>
      <c r="AT123" s="410"/>
      <c r="AU123" s="409">
        <v>0.8</v>
      </c>
      <c r="AV123" s="410"/>
      <c r="AW123" s="409">
        <v>0.7</v>
      </c>
      <c r="AX123" s="410"/>
      <c r="AY123" s="409"/>
      <c r="AZ123" s="410"/>
    </row>
    <row r="124" spans="1:52" x14ac:dyDescent="0.35">
      <c r="A124" s="413" t="s">
        <v>112</v>
      </c>
      <c r="B124" s="413"/>
      <c r="C124" s="413"/>
      <c r="D124" s="413"/>
      <c r="E124" s="413"/>
      <c r="F124" s="413"/>
      <c r="G124" s="413"/>
      <c r="H124" s="413"/>
      <c r="I124" s="413"/>
      <c r="K124" s="409">
        <v>0.7</v>
      </c>
      <c r="L124" s="410"/>
      <c r="M124" s="409">
        <v>0.7</v>
      </c>
      <c r="N124" s="410"/>
      <c r="O124" s="409">
        <v>0.7</v>
      </c>
      <c r="P124" s="410"/>
      <c r="Q124" s="409">
        <v>0.7</v>
      </c>
      <c r="R124" s="410"/>
      <c r="S124" s="409">
        <v>0.7</v>
      </c>
      <c r="T124" s="410"/>
      <c r="U124" s="409">
        <v>0.7</v>
      </c>
      <c r="V124" s="410"/>
      <c r="W124" s="409">
        <v>0.7</v>
      </c>
      <c r="X124" s="410"/>
      <c r="Y124" s="409">
        <v>0.7</v>
      </c>
      <c r="Z124" s="410"/>
      <c r="AA124" s="409">
        <v>0.7</v>
      </c>
      <c r="AB124" s="410"/>
      <c r="AC124" s="409">
        <v>0.7</v>
      </c>
      <c r="AD124" s="410"/>
      <c r="AE124" s="409">
        <v>0.7</v>
      </c>
      <c r="AF124" s="410"/>
      <c r="AG124" s="409">
        <v>0.7</v>
      </c>
      <c r="AH124" s="410"/>
      <c r="AI124" s="409">
        <v>0.9</v>
      </c>
      <c r="AJ124" s="410"/>
      <c r="AK124" s="409">
        <v>0.7</v>
      </c>
      <c r="AL124" s="410"/>
      <c r="AM124" s="409">
        <v>0.8</v>
      </c>
      <c r="AN124" s="410"/>
      <c r="AO124" s="409">
        <v>0.8</v>
      </c>
      <c r="AP124" s="410"/>
      <c r="AQ124" s="409">
        <v>0.7</v>
      </c>
      <c r="AR124" s="410"/>
      <c r="AS124" s="409">
        <v>0.7</v>
      </c>
      <c r="AT124" s="410"/>
      <c r="AU124" s="409">
        <v>0.8</v>
      </c>
      <c r="AV124" s="410"/>
      <c r="AW124" s="409">
        <v>0.7</v>
      </c>
      <c r="AX124" s="410"/>
      <c r="AY124" s="409"/>
      <c r="AZ124" s="410"/>
    </row>
    <row r="125" spans="1:52" ht="8.5" customHeight="1" x14ac:dyDescent="0.35"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spans="1:52" x14ac:dyDescent="0.35">
      <c r="A126" s="543" t="s">
        <v>113</v>
      </c>
      <c r="B126" s="543"/>
      <c r="C126" s="543"/>
      <c r="D126" s="543"/>
      <c r="E126" s="543"/>
      <c r="F126" s="543"/>
      <c r="G126" s="543"/>
      <c r="H126" s="543"/>
      <c r="I126" s="543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4"/>
      <c r="AA126" s="154"/>
      <c r="AB126" s="154"/>
      <c r="AC126" s="154"/>
      <c r="AD126" s="154"/>
      <c r="AE126" s="154"/>
      <c r="AF126" s="154"/>
      <c r="AG126" s="154"/>
      <c r="AH126" s="154"/>
      <c r="AI126" s="154"/>
      <c r="AJ126" s="154"/>
      <c r="AK126" s="154"/>
      <c r="AL126" s="154"/>
      <c r="AM126" s="202"/>
      <c r="AN126" s="202"/>
      <c r="AO126" s="154"/>
      <c r="AP126" s="154"/>
      <c r="AQ126" s="154"/>
      <c r="AR126" s="154"/>
      <c r="AS126" s="154"/>
      <c r="AT126" s="154"/>
      <c r="AU126" s="154"/>
      <c r="AV126" s="154"/>
      <c r="AW126" s="154"/>
      <c r="AX126" s="154"/>
      <c r="AY126" s="154"/>
      <c r="AZ126" s="154"/>
    </row>
    <row r="127" spans="1:52" x14ac:dyDescent="0.35">
      <c r="A127" s="413" t="s">
        <v>115</v>
      </c>
      <c r="B127" s="413"/>
      <c r="C127" s="413"/>
      <c r="D127" s="413"/>
      <c r="E127" s="413"/>
      <c r="F127" s="413"/>
      <c r="G127" s="413"/>
      <c r="H127" s="413"/>
      <c r="I127" s="413"/>
      <c r="K127" s="409">
        <v>1.2</v>
      </c>
      <c r="L127" s="410"/>
      <c r="M127" s="409">
        <v>0.9</v>
      </c>
      <c r="N127" s="410"/>
      <c r="O127" s="409">
        <v>1</v>
      </c>
      <c r="P127" s="410"/>
      <c r="Q127" s="409">
        <v>0.8</v>
      </c>
      <c r="R127" s="410"/>
      <c r="S127" s="409">
        <v>0.8</v>
      </c>
      <c r="T127" s="410"/>
      <c r="U127" s="409">
        <v>0.8</v>
      </c>
      <c r="V127" s="410"/>
      <c r="W127" s="409">
        <v>0.8</v>
      </c>
      <c r="X127" s="410"/>
      <c r="Y127" s="409">
        <v>1.2</v>
      </c>
      <c r="Z127" s="410"/>
      <c r="AA127" s="409">
        <v>1.2</v>
      </c>
      <c r="AB127" s="410"/>
      <c r="AC127" s="409">
        <v>1.1000000000000001</v>
      </c>
      <c r="AD127" s="410"/>
      <c r="AE127" s="409">
        <v>0.8</v>
      </c>
      <c r="AF127" s="410"/>
      <c r="AG127" s="409">
        <v>0.8</v>
      </c>
      <c r="AH127" s="410"/>
      <c r="AI127" s="409">
        <v>0.8</v>
      </c>
      <c r="AJ127" s="410"/>
      <c r="AK127" s="409">
        <v>0.8</v>
      </c>
      <c r="AL127" s="410"/>
      <c r="AM127" s="409">
        <v>0.7</v>
      </c>
      <c r="AN127" s="410"/>
      <c r="AO127" s="409">
        <v>1.3</v>
      </c>
      <c r="AP127" s="410"/>
      <c r="AQ127" s="409">
        <v>1.1000000000000001</v>
      </c>
      <c r="AR127" s="410"/>
      <c r="AS127" s="409">
        <v>0.7</v>
      </c>
      <c r="AT127" s="410"/>
      <c r="AU127" s="409">
        <v>1.1000000000000001</v>
      </c>
      <c r="AV127" s="410"/>
      <c r="AW127" s="409">
        <v>1.1000000000000001</v>
      </c>
      <c r="AX127" s="410"/>
      <c r="AY127" s="409"/>
      <c r="AZ127" s="410"/>
    </row>
    <row r="128" spans="1:52" x14ac:dyDescent="0.35">
      <c r="A128" s="413" t="s">
        <v>116</v>
      </c>
      <c r="B128" s="413"/>
      <c r="C128" s="413"/>
      <c r="D128" s="413"/>
      <c r="E128" s="413"/>
      <c r="F128" s="413"/>
      <c r="G128" s="413"/>
      <c r="H128" s="413"/>
      <c r="I128" s="413"/>
      <c r="K128" s="409">
        <v>1.1000000000000001</v>
      </c>
      <c r="L128" s="410"/>
      <c r="M128" s="409">
        <v>0.9</v>
      </c>
      <c r="N128" s="410"/>
      <c r="O128" s="409">
        <v>0.9</v>
      </c>
      <c r="P128" s="410"/>
      <c r="Q128" s="409">
        <v>0.8</v>
      </c>
      <c r="R128" s="410"/>
      <c r="S128" s="409">
        <v>0.8</v>
      </c>
      <c r="T128" s="410"/>
      <c r="U128" s="409">
        <v>0.8</v>
      </c>
      <c r="V128" s="410"/>
      <c r="W128" s="409">
        <v>0.8</v>
      </c>
      <c r="X128" s="410"/>
      <c r="Y128" s="409">
        <v>1.2</v>
      </c>
      <c r="Z128" s="410"/>
      <c r="AA128" s="409">
        <v>0.8</v>
      </c>
      <c r="AB128" s="410"/>
      <c r="AC128" s="409">
        <v>0.7</v>
      </c>
      <c r="AD128" s="410"/>
      <c r="AE128" s="409">
        <v>0.8</v>
      </c>
      <c r="AF128" s="410"/>
      <c r="AG128" s="409">
        <v>0.8</v>
      </c>
      <c r="AH128" s="410"/>
      <c r="AI128" s="409">
        <v>0.8</v>
      </c>
      <c r="AJ128" s="410"/>
      <c r="AK128" s="409">
        <v>0.8</v>
      </c>
      <c r="AL128" s="410"/>
      <c r="AM128" s="409">
        <v>0.7</v>
      </c>
      <c r="AN128" s="410"/>
      <c r="AO128" s="409">
        <v>1.3</v>
      </c>
      <c r="AP128" s="410"/>
      <c r="AQ128" s="409">
        <v>1.1000000000000001</v>
      </c>
      <c r="AR128" s="410"/>
      <c r="AS128" s="409">
        <v>1</v>
      </c>
      <c r="AT128" s="410"/>
      <c r="AU128" s="409">
        <v>0.7</v>
      </c>
      <c r="AV128" s="410"/>
      <c r="AW128" s="409">
        <v>0.8</v>
      </c>
      <c r="AX128" s="410"/>
      <c r="AY128" s="409"/>
      <c r="AZ128" s="410"/>
    </row>
    <row r="129" spans="1:52" x14ac:dyDescent="0.35">
      <c r="A129" s="413" t="s">
        <v>114</v>
      </c>
      <c r="B129" s="413"/>
      <c r="C129" s="413"/>
      <c r="D129" s="413"/>
      <c r="E129" s="413"/>
      <c r="F129" s="413"/>
      <c r="G129" s="413"/>
      <c r="H129" s="413"/>
      <c r="I129" s="413"/>
      <c r="K129" s="409">
        <v>1</v>
      </c>
      <c r="L129" s="410"/>
      <c r="M129" s="409">
        <v>0.9</v>
      </c>
      <c r="N129" s="410"/>
      <c r="O129" s="409">
        <v>1.1000000000000001</v>
      </c>
      <c r="P129" s="410"/>
      <c r="Q129" s="409">
        <v>0.8</v>
      </c>
      <c r="R129" s="410"/>
      <c r="S129" s="409">
        <v>1.2</v>
      </c>
      <c r="T129" s="410"/>
      <c r="U129" s="409">
        <v>0.8</v>
      </c>
      <c r="V129" s="410"/>
      <c r="W129" s="409">
        <v>0.8</v>
      </c>
      <c r="X129" s="410"/>
      <c r="Y129" s="409">
        <v>1.2</v>
      </c>
      <c r="Z129" s="410"/>
      <c r="AA129" s="409">
        <v>1</v>
      </c>
      <c r="AB129" s="410"/>
      <c r="AC129" s="409">
        <v>1.1000000000000001</v>
      </c>
      <c r="AD129" s="410"/>
      <c r="AE129" s="409">
        <v>0.8</v>
      </c>
      <c r="AF129" s="410"/>
      <c r="AG129" s="409">
        <v>1.1000000000000001</v>
      </c>
      <c r="AH129" s="410"/>
      <c r="AI129" s="409">
        <v>0.8</v>
      </c>
      <c r="AJ129" s="410"/>
      <c r="AK129" s="409">
        <v>0.8</v>
      </c>
      <c r="AL129" s="410"/>
      <c r="AM129" s="409">
        <v>0.7</v>
      </c>
      <c r="AN129" s="410"/>
      <c r="AO129" s="409">
        <v>1.3</v>
      </c>
      <c r="AP129" s="410"/>
      <c r="AQ129" s="409">
        <v>0.7</v>
      </c>
      <c r="AR129" s="410"/>
      <c r="AS129" s="409">
        <v>1</v>
      </c>
      <c r="AT129" s="410"/>
      <c r="AU129" s="409">
        <v>1</v>
      </c>
      <c r="AV129" s="410"/>
      <c r="AW129" s="409">
        <v>1</v>
      </c>
      <c r="AX129" s="410"/>
      <c r="AY129" s="409"/>
      <c r="AZ129" s="410"/>
    </row>
    <row r="130" spans="1:52" x14ac:dyDescent="0.35">
      <c r="A130" s="413" t="s">
        <v>117</v>
      </c>
      <c r="B130" s="413"/>
      <c r="C130" s="413"/>
      <c r="D130" s="413"/>
      <c r="E130" s="413"/>
      <c r="F130" s="413"/>
      <c r="G130" s="413"/>
      <c r="H130" s="413"/>
      <c r="I130" s="413"/>
      <c r="K130" s="409">
        <v>1</v>
      </c>
      <c r="L130" s="410"/>
      <c r="M130" s="409">
        <v>1.2</v>
      </c>
      <c r="N130" s="410"/>
      <c r="O130" s="409">
        <v>0.9</v>
      </c>
      <c r="P130" s="410"/>
      <c r="Q130" s="409">
        <v>0.8</v>
      </c>
      <c r="R130" s="410"/>
      <c r="S130" s="409">
        <v>0.8</v>
      </c>
      <c r="T130" s="410"/>
      <c r="U130" s="409">
        <v>1.1000000000000001</v>
      </c>
      <c r="V130" s="410"/>
      <c r="W130" s="409">
        <v>0.8</v>
      </c>
      <c r="X130" s="410"/>
      <c r="Y130" s="409">
        <v>1.3</v>
      </c>
      <c r="Z130" s="410"/>
      <c r="AA130" s="409">
        <v>1</v>
      </c>
      <c r="AB130" s="410"/>
      <c r="AC130" s="409">
        <v>1.1000000000000001</v>
      </c>
      <c r="AD130" s="410"/>
      <c r="AE130" s="409">
        <v>1.1000000000000001</v>
      </c>
      <c r="AF130" s="410"/>
      <c r="AG130" s="409">
        <v>0.8</v>
      </c>
      <c r="AH130" s="410"/>
      <c r="AI130" s="409">
        <v>0.8</v>
      </c>
      <c r="AJ130" s="410"/>
      <c r="AK130" s="409">
        <v>0.8</v>
      </c>
      <c r="AL130" s="410"/>
      <c r="AM130" s="409">
        <v>1.2</v>
      </c>
      <c r="AN130" s="410"/>
      <c r="AO130" s="409">
        <v>1.3</v>
      </c>
      <c r="AP130" s="410"/>
      <c r="AQ130" s="409">
        <v>1.1000000000000001</v>
      </c>
      <c r="AR130" s="410"/>
      <c r="AS130" s="409">
        <v>1</v>
      </c>
      <c r="AT130" s="410"/>
      <c r="AU130" s="409">
        <v>0.7</v>
      </c>
      <c r="AV130" s="410"/>
      <c r="AW130" s="409">
        <v>0.8</v>
      </c>
      <c r="AX130" s="410"/>
      <c r="AY130" s="409"/>
      <c r="AZ130" s="410"/>
    </row>
    <row r="131" spans="1:52" x14ac:dyDescent="0.35">
      <c r="A131" s="413" t="s">
        <v>118</v>
      </c>
      <c r="B131" s="413"/>
      <c r="C131" s="413"/>
      <c r="D131" s="413"/>
      <c r="E131" s="413"/>
      <c r="F131" s="413"/>
      <c r="G131" s="413"/>
      <c r="H131" s="413"/>
      <c r="I131" s="413"/>
      <c r="K131" s="409">
        <v>1</v>
      </c>
      <c r="L131" s="410"/>
      <c r="M131" s="409">
        <v>0.9</v>
      </c>
      <c r="N131" s="410"/>
      <c r="O131" s="409">
        <v>0.9</v>
      </c>
      <c r="P131" s="410"/>
      <c r="Q131" s="409">
        <v>0.8</v>
      </c>
      <c r="R131" s="410"/>
      <c r="S131" s="409">
        <v>0.8</v>
      </c>
      <c r="T131" s="410"/>
      <c r="U131" s="409">
        <v>1.2</v>
      </c>
      <c r="V131" s="410"/>
      <c r="W131" s="409">
        <v>0.8</v>
      </c>
      <c r="X131" s="410"/>
      <c r="Y131" s="409">
        <v>1.3</v>
      </c>
      <c r="Z131" s="410"/>
      <c r="AA131" s="409">
        <v>1</v>
      </c>
      <c r="AB131" s="410"/>
      <c r="AC131" s="409">
        <v>1.1000000000000001</v>
      </c>
      <c r="AD131" s="410"/>
      <c r="AE131" s="409">
        <v>1</v>
      </c>
      <c r="AF131" s="410"/>
      <c r="AG131" s="409">
        <v>0.8</v>
      </c>
      <c r="AH131" s="410"/>
      <c r="AI131" s="409">
        <v>0.8</v>
      </c>
      <c r="AJ131" s="410"/>
      <c r="AK131" s="409">
        <v>0.8</v>
      </c>
      <c r="AL131" s="410"/>
      <c r="AM131" s="409">
        <v>1.2</v>
      </c>
      <c r="AN131" s="410"/>
      <c r="AO131" s="409">
        <v>1.3</v>
      </c>
      <c r="AP131" s="410"/>
      <c r="AQ131" s="409">
        <v>1.1000000000000001</v>
      </c>
      <c r="AR131" s="410"/>
      <c r="AS131" s="409">
        <v>1</v>
      </c>
      <c r="AT131" s="410"/>
      <c r="AU131" s="409">
        <v>0.7</v>
      </c>
      <c r="AV131" s="410"/>
      <c r="AW131" s="409">
        <v>0.8</v>
      </c>
      <c r="AX131" s="410"/>
      <c r="AY131" s="409"/>
      <c r="AZ131" s="410"/>
    </row>
    <row r="132" spans="1:52" x14ac:dyDescent="0.35">
      <c r="A132" s="413" t="s">
        <v>119</v>
      </c>
      <c r="B132" s="413"/>
      <c r="C132" s="413"/>
      <c r="D132" s="413"/>
      <c r="E132" s="413"/>
      <c r="F132" s="413"/>
      <c r="G132" s="413"/>
      <c r="H132" s="413"/>
      <c r="I132" s="413"/>
      <c r="K132" s="409">
        <v>1</v>
      </c>
      <c r="L132" s="410"/>
      <c r="M132" s="409">
        <v>0.9</v>
      </c>
      <c r="N132" s="410"/>
      <c r="O132" s="409">
        <v>0.9</v>
      </c>
      <c r="P132" s="410"/>
      <c r="Q132" s="409">
        <v>0.8</v>
      </c>
      <c r="R132" s="410"/>
      <c r="S132" s="409">
        <v>1.1000000000000001</v>
      </c>
      <c r="T132" s="410"/>
      <c r="U132" s="409">
        <v>0.8</v>
      </c>
      <c r="V132" s="410"/>
      <c r="W132" s="409">
        <v>0.8</v>
      </c>
      <c r="X132" s="410"/>
      <c r="Y132" s="409">
        <v>1.2</v>
      </c>
      <c r="Z132" s="410"/>
      <c r="AA132" s="409">
        <v>1</v>
      </c>
      <c r="AB132" s="410"/>
      <c r="AC132" s="409">
        <v>1.1000000000000001</v>
      </c>
      <c r="AD132" s="410"/>
      <c r="AE132" s="409">
        <v>0.8</v>
      </c>
      <c r="AF132" s="410"/>
      <c r="AG132" s="409">
        <v>1</v>
      </c>
      <c r="AH132" s="410"/>
      <c r="AI132" s="409">
        <v>0.9</v>
      </c>
      <c r="AJ132" s="410"/>
      <c r="AK132" s="409">
        <v>0.8</v>
      </c>
      <c r="AL132" s="410"/>
      <c r="AM132" s="409">
        <v>0.7</v>
      </c>
      <c r="AN132" s="410"/>
      <c r="AO132" s="409">
        <v>1.3</v>
      </c>
      <c r="AP132" s="410"/>
      <c r="AQ132" s="409">
        <v>0.7</v>
      </c>
      <c r="AR132" s="410"/>
      <c r="AS132" s="409">
        <v>0.8</v>
      </c>
      <c r="AT132" s="410"/>
      <c r="AU132" s="409">
        <v>0.7</v>
      </c>
      <c r="AV132" s="410"/>
      <c r="AW132" s="409">
        <v>0.9</v>
      </c>
      <c r="AX132" s="410"/>
      <c r="AY132" s="409"/>
      <c r="AZ132" s="410"/>
    </row>
    <row r="133" spans="1:52" ht="8.5" customHeight="1" x14ac:dyDescent="0.35"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spans="1:52" x14ac:dyDescent="0.35">
      <c r="A134" s="543" t="s">
        <v>120</v>
      </c>
      <c r="B134" s="543"/>
      <c r="C134" s="543"/>
      <c r="D134" s="543"/>
      <c r="E134" s="543"/>
      <c r="F134" s="543"/>
      <c r="G134" s="543"/>
      <c r="H134" s="543"/>
      <c r="I134" s="543"/>
      <c r="K134" s="154"/>
      <c r="L134" s="154"/>
      <c r="M134" s="154"/>
      <c r="N134" s="154"/>
      <c r="O134" s="154"/>
      <c r="P134" s="154"/>
      <c r="Q134" s="154"/>
      <c r="R134" s="154"/>
      <c r="S134" s="154"/>
      <c r="T134" s="154"/>
      <c r="U134" s="154"/>
      <c r="V134" s="154"/>
      <c r="W134" s="154"/>
      <c r="X134" s="154"/>
      <c r="Y134" s="154"/>
      <c r="Z134" s="154"/>
      <c r="AA134" s="154"/>
      <c r="AB134" s="154"/>
      <c r="AC134" s="154"/>
      <c r="AD134" s="154"/>
      <c r="AE134" s="154"/>
      <c r="AF134" s="154"/>
      <c r="AG134" s="154"/>
      <c r="AH134" s="154"/>
      <c r="AI134" s="154"/>
      <c r="AJ134" s="154"/>
      <c r="AK134" s="154"/>
      <c r="AL134" s="154"/>
      <c r="AM134" s="202"/>
      <c r="AN134" s="202"/>
      <c r="AO134" s="154"/>
      <c r="AP134" s="154"/>
      <c r="AQ134" s="154"/>
      <c r="AR134" s="154"/>
      <c r="AS134" s="154"/>
      <c r="AT134" s="154"/>
      <c r="AU134" s="154"/>
      <c r="AV134" s="154"/>
      <c r="AW134" s="154"/>
      <c r="AX134" s="154"/>
      <c r="AY134" s="154"/>
      <c r="AZ134" s="154"/>
    </row>
    <row r="135" spans="1:52" x14ac:dyDescent="0.35">
      <c r="A135" s="413" t="s">
        <v>122</v>
      </c>
      <c r="B135" s="413"/>
      <c r="C135" s="413"/>
      <c r="D135" s="413"/>
      <c r="E135" s="413"/>
      <c r="F135" s="413"/>
      <c r="G135" s="413"/>
      <c r="H135" s="413"/>
      <c r="I135" s="413"/>
      <c r="K135" s="409">
        <v>1.3</v>
      </c>
      <c r="L135" s="410"/>
      <c r="M135" s="409">
        <v>1.1000000000000001</v>
      </c>
      <c r="N135" s="410"/>
      <c r="O135" s="409">
        <v>1.2</v>
      </c>
      <c r="P135" s="410"/>
      <c r="Q135" s="409">
        <v>1</v>
      </c>
      <c r="R135" s="410"/>
      <c r="S135" s="409">
        <v>1</v>
      </c>
      <c r="T135" s="410"/>
      <c r="U135" s="409">
        <v>0.8</v>
      </c>
      <c r="V135" s="410"/>
      <c r="W135" s="409">
        <v>1.1000000000000001</v>
      </c>
      <c r="X135" s="410"/>
      <c r="Y135" s="409">
        <v>1</v>
      </c>
      <c r="Z135" s="410"/>
      <c r="AA135" s="409">
        <v>1</v>
      </c>
      <c r="AB135" s="410"/>
      <c r="AC135" s="409">
        <v>1.2</v>
      </c>
      <c r="AD135" s="410"/>
      <c r="AE135" s="409">
        <v>1.1000000000000001</v>
      </c>
      <c r="AF135" s="410"/>
      <c r="AG135" s="409">
        <v>0.9</v>
      </c>
      <c r="AH135" s="410"/>
      <c r="AI135" s="409">
        <v>1.1000000000000001</v>
      </c>
      <c r="AJ135" s="410"/>
      <c r="AK135" s="409">
        <v>1.2</v>
      </c>
      <c r="AL135" s="410"/>
      <c r="AM135" s="409">
        <v>1</v>
      </c>
      <c r="AN135" s="410"/>
      <c r="AO135" s="409">
        <v>1.1000000000000001</v>
      </c>
      <c r="AP135" s="410"/>
      <c r="AQ135" s="409">
        <v>1.1000000000000001</v>
      </c>
      <c r="AR135" s="410"/>
      <c r="AS135" s="409">
        <v>1</v>
      </c>
      <c r="AT135" s="410"/>
      <c r="AU135" s="409">
        <v>1.2</v>
      </c>
      <c r="AV135" s="410"/>
      <c r="AW135" s="409">
        <v>1.2</v>
      </c>
      <c r="AX135" s="410"/>
      <c r="AY135" s="409"/>
      <c r="AZ135" s="410"/>
    </row>
    <row r="136" spans="1:52" x14ac:dyDescent="0.35">
      <c r="A136" s="413" t="s">
        <v>121</v>
      </c>
      <c r="B136" s="413"/>
      <c r="C136" s="413"/>
      <c r="D136" s="413"/>
      <c r="E136" s="413"/>
      <c r="F136" s="413"/>
      <c r="G136" s="413"/>
      <c r="H136" s="413"/>
      <c r="I136" s="413"/>
      <c r="K136" s="409">
        <v>1.3</v>
      </c>
      <c r="L136" s="410"/>
      <c r="M136" s="409">
        <v>1.1000000000000001</v>
      </c>
      <c r="N136" s="410"/>
      <c r="O136" s="409">
        <v>1.2</v>
      </c>
      <c r="P136" s="410"/>
      <c r="Q136" s="409">
        <v>1</v>
      </c>
      <c r="R136" s="410"/>
      <c r="S136" s="409">
        <v>1</v>
      </c>
      <c r="T136" s="410"/>
      <c r="U136" s="409">
        <v>0.8</v>
      </c>
      <c r="V136" s="410"/>
      <c r="W136" s="409">
        <v>1.1000000000000001</v>
      </c>
      <c r="X136" s="410"/>
      <c r="Y136" s="409">
        <v>1</v>
      </c>
      <c r="Z136" s="410"/>
      <c r="AA136" s="409">
        <v>1</v>
      </c>
      <c r="AB136" s="410"/>
      <c r="AC136" s="409">
        <v>1.2</v>
      </c>
      <c r="AD136" s="410"/>
      <c r="AE136" s="409">
        <v>1.1000000000000001</v>
      </c>
      <c r="AF136" s="410"/>
      <c r="AG136" s="409">
        <v>0.9</v>
      </c>
      <c r="AH136" s="410"/>
      <c r="AI136" s="409">
        <v>1.1000000000000001</v>
      </c>
      <c r="AJ136" s="410"/>
      <c r="AK136" s="409">
        <v>1.2</v>
      </c>
      <c r="AL136" s="410"/>
      <c r="AM136" s="409">
        <v>1</v>
      </c>
      <c r="AN136" s="410"/>
      <c r="AO136" s="409">
        <v>1.1000000000000001</v>
      </c>
      <c r="AP136" s="410"/>
      <c r="AQ136" s="409">
        <v>1.1000000000000001</v>
      </c>
      <c r="AR136" s="410"/>
      <c r="AS136" s="409">
        <v>1</v>
      </c>
      <c r="AT136" s="410"/>
      <c r="AU136" s="409">
        <v>1.2</v>
      </c>
      <c r="AV136" s="410"/>
      <c r="AW136" s="409">
        <v>1.2</v>
      </c>
      <c r="AX136" s="410"/>
      <c r="AY136" s="409"/>
      <c r="AZ136" s="410"/>
    </row>
    <row r="137" spans="1:52" x14ac:dyDescent="0.35">
      <c r="A137" s="413" t="s">
        <v>129</v>
      </c>
      <c r="B137" s="413"/>
      <c r="C137" s="413"/>
      <c r="D137" s="413"/>
      <c r="E137" s="413"/>
      <c r="F137" s="413"/>
      <c r="G137" s="413"/>
      <c r="H137" s="413"/>
      <c r="I137" s="413"/>
      <c r="K137" s="409">
        <v>1.3</v>
      </c>
      <c r="L137" s="410"/>
      <c r="M137" s="409">
        <v>1.3</v>
      </c>
      <c r="N137" s="410"/>
      <c r="O137" s="409">
        <v>1.3</v>
      </c>
      <c r="P137" s="410"/>
      <c r="Q137" s="409">
        <v>1.3</v>
      </c>
      <c r="R137" s="410"/>
      <c r="S137" s="409">
        <v>1.2</v>
      </c>
      <c r="T137" s="410"/>
      <c r="U137" s="409">
        <v>1.3</v>
      </c>
      <c r="V137" s="410"/>
      <c r="W137" s="409">
        <v>1.3</v>
      </c>
      <c r="X137" s="410"/>
      <c r="Y137" s="409">
        <v>1.3</v>
      </c>
      <c r="Z137" s="410"/>
      <c r="AA137" s="409">
        <v>1.2</v>
      </c>
      <c r="AB137" s="410"/>
      <c r="AC137" s="409">
        <v>1.3</v>
      </c>
      <c r="AD137" s="410"/>
      <c r="AE137" s="409">
        <v>1.3</v>
      </c>
      <c r="AF137" s="410"/>
      <c r="AG137" s="409">
        <v>0.7</v>
      </c>
      <c r="AH137" s="410"/>
      <c r="AI137" s="409">
        <v>0.7</v>
      </c>
      <c r="AJ137" s="410"/>
      <c r="AK137" s="409">
        <v>0.7</v>
      </c>
      <c r="AL137" s="410"/>
      <c r="AM137" s="409">
        <v>1</v>
      </c>
      <c r="AN137" s="410"/>
      <c r="AO137" s="409">
        <v>0.7</v>
      </c>
      <c r="AP137" s="410"/>
      <c r="AQ137" s="409">
        <v>0.7</v>
      </c>
      <c r="AR137" s="410"/>
      <c r="AS137" s="409">
        <v>0.7</v>
      </c>
      <c r="AT137" s="410"/>
      <c r="AU137" s="409">
        <v>0.7</v>
      </c>
      <c r="AV137" s="410"/>
      <c r="AW137" s="409">
        <v>0.7</v>
      </c>
      <c r="AX137" s="410"/>
      <c r="AY137" s="409"/>
      <c r="AZ137" s="410"/>
    </row>
    <row r="138" spans="1:52" x14ac:dyDescent="0.35">
      <c r="A138" s="413" t="s">
        <v>131</v>
      </c>
      <c r="B138" s="413"/>
      <c r="C138" s="413"/>
      <c r="D138" s="413"/>
      <c r="E138" s="413"/>
      <c r="F138" s="413"/>
      <c r="G138" s="413"/>
      <c r="H138" s="413"/>
      <c r="I138" s="413"/>
      <c r="K138" s="409">
        <v>0.7</v>
      </c>
      <c r="L138" s="410"/>
      <c r="M138" s="409">
        <v>0.7</v>
      </c>
      <c r="N138" s="410"/>
      <c r="O138" s="409">
        <v>0.7</v>
      </c>
      <c r="P138" s="410"/>
      <c r="Q138" s="409">
        <v>0.7</v>
      </c>
      <c r="R138" s="410"/>
      <c r="S138" s="409">
        <v>0.7</v>
      </c>
      <c r="T138" s="410"/>
      <c r="U138" s="409">
        <v>0.7</v>
      </c>
      <c r="V138" s="410"/>
      <c r="W138" s="409">
        <v>0.7</v>
      </c>
      <c r="X138" s="410"/>
      <c r="Y138" s="409">
        <v>0.7</v>
      </c>
      <c r="Z138" s="410"/>
      <c r="AA138" s="409">
        <v>0.7</v>
      </c>
      <c r="AB138" s="410"/>
      <c r="AC138" s="409">
        <v>0.7</v>
      </c>
      <c r="AD138" s="410"/>
      <c r="AE138" s="409">
        <v>0.7</v>
      </c>
      <c r="AF138" s="410"/>
      <c r="AG138" s="409">
        <v>0.7</v>
      </c>
      <c r="AH138" s="410"/>
      <c r="AI138" s="409">
        <v>0.7</v>
      </c>
      <c r="AJ138" s="410"/>
      <c r="AK138" s="409">
        <v>0.7</v>
      </c>
      <c r="AL138" s="410"/>
      <c r="AM138" s="409">
        <v>1</v>
      </c>
      <c r="AN138" s="410"/>
      <c r="AO138" s="409">
        <v>0.7</v>
      </c>
      <c r="AP138" s="410"/>
      <c r="AQ138" s="409">
        <v>0.7</v>
      </c>
      <c r="AR138" s="410"/>
      <c r="AS138" s="409">
        <v>0.7</v>
      </c>
      <c r="AT138" s="410"/>
      <c r="AU138" s="409">
        <v>0.7</v>
      </c>
      <c r="AV138" s="410"/>
      <c r="AW138" s="409">
        <v>0.7</v>
      </c>
      <c r="AX138" s="410"/>
      <c r="AY138" s="409"/>
      <c r="AZ138" s="410"/>
    </row>
    <row r="139" spans="1:52" x14ac:dyDescent="0.35">
      <c r="A139" s="413" t="s">
        <v>130</v>
      </c>
      <c r="B139" s="413"/>
      <c r="C139" s="413"/>
      <c r="D139" s="413"/>
      <c r="E139" s="413"/>
      <c r="F139" s="413"/>
      <c r="G139" s="413"/>
      <c r="H139" s="413"/>
      <c r="I139" s="413"/>
      <c r="K139" s="409">
        <v>0.7</v>
      </c>
      <c r="L139" s="410"/>
      <c r="M139" s="409">
        <v>0.7</v>
      </c>
      <c r="N139" s="410"/>
      <c r="O139" s="409">
        <v>0.7</v>
      </c>
      <c r="P139" s="410"/>
      <c r="Q139" s="409">
        <v>0.7</v>
      </c>
      <c r="R139" s="410"/>
      <c r="S139" s="409">
        <v>0.7</v>
      </c>
      <c r="T139" s="410"/>
      <c r="U139" s="409">
        <v>0.7</v>
      </c>
      <c r="V139" s="410"/>
      <c r="W139" s="409">
        <v>0.7</v>
      </c>
      <c r="X139" s="410"/>
      <c r="Y139" s="409">
        <v>0.7</v>
      </c>
      <c r="Z139" s="410"/>
      <c r="AA139" s="409">
        <v>0.7</v>
      </c>
      <c r="AB139" s="410"/>
      <c r="AC139" s="409">
        <v>0.7</v>
      </c>
      <c r="AD139" s="410"/>
      <c r="AE139" s="409">
        <v>0.7</v>
      </c>
      <c r="AF139" s="410"/>
      <c r="AG139" s="409">
        <v>0.7</v>
      </c>
      <c r="AH139" s="410"/>
      <c r="AI139" s="409">
        <v>0.7</v>
      </c>
      <c r="AJ139" s="410"/>
      <c r="AK139" s="409">
        <v>0.7</v>
      </c>
      <c r="AL139" s="410"/>
      <c r="AM139" s="409">
        <v>1</v>
      </c>
      <c r="AN139" s="410"/>
      <c r="AO139" s="409">
        <v>0.7</v>
      </c>
      <c r="AP139" s="410"/>
      <c r="AQ139" s="409">
        <v>0.7</v>
      </c>
      <c r="AR139" s="410"/>
      <c r="AS139" s="409">
        <v>1.1000000000000001</v>
      </c>
      <c r="AT139" s="410"/>
      <c r="AU139" s="409">
        <v>1.3</v>
      </c>
      <c r="AV139" s="410"/>
      <c r="AW139" s="409">
        <v>1.3</v>
      </c>
      <c r="AX139" s="410"/>
      <c r="AY139" s="409"/>
      <c r="AZ139" s="410"/>
    </row>
    <row r="140" spans="1:52" x14ac:dyDescent="0.35">
      <c r="A140" s="413" t="s">
        <v>132</v>
      </c>
      <c r="B140" s="413"/>
      <c r="C140" s="413"/>
      <c r="D140" s="413"/>
      <c r="E140" s="413"/>
      <c r="F140" s="413"/>
      <c r="G140" s="413"/>
      <c r="H140" s="413"/>
      <c r="I140" s="413"/>
      <c r="K140" s="409">
        <v>0.7</v>
      </c>
      <c r="L140" s="410"/>
      <c r="M140" s="409">
        <v>0.7</v>
      </c>
      <c r="N140" s="410"/>
      <c r="O140" s="409">
        <v>0.7</v>
      </c>
      <c r="P140" s="410"/>
      <c r="Q140" s="409">
        <v>0.7</v>
      </c>
      <c r="R140" s="410"/>
      <c r="S140" s="409">
        <v>0.7</v>
      </c>
      <c r="T140" s="410"/>
      <c r="U140" s="409">
        <v>0.7</v>
      </c>
      <c r="V140" s="410"/>
      <c r="W140" s="409">
        <v>0.7</v>
      </c>
      <c r="X140" s="410"/>
      <c r="Y140" s="409">
        <v>0.7</v>
      </c>
      <c r="Z140" s="410"/>
      <c r="AA140" s="409">
        <v>0.7</v>
      </c>
      <c r="AB140" s="410"/>
      <c r="AC140" s="409">
        <v>0.7</v>
      </c>
      <c r="AD140" s="410"/>
      <c r="AE140" s="409">
        <v>0.7</v>
      </c>
      <c r="AF140" s="410"/>
      <c r="AG140" s="409">
        <v>0.7</v>
      </c>
      <c r="AH140" s="410"/>
      <c r="AI140" s="409">
        <v>0.7</v>
      </c>
      <c r="AJ140" s="410"/>
      <c r="AK140" s="409">
        <v>0.7</v>
      </c>
      <c r="AL140" s="410"/>
      <c r="AM140" s="409">
        <v>1</v>
      </c>
      <c r="AN140" s="410"/>
      <c r="AO140" s="409">
        <v>0.7</v>
      </c>
      <c r="AP140" s="410"/>
      <c r="AQ140" s="409">
        <v>0.7</v>
      </c>
      <c r="AR140" s="410"/>
      <c r="AS140" s="409">
        <v>0.7</v>
      </c>
      <c r="AT140" s="410"/>
      <c r="AU140" s="409">
        <v>0.7</v>
      </c>
      <c r="AV140" s="410"/>
      <c r="AW140" s="409">
        <v>0.7</v>
      </c>
      <c r="AX140" s="410"/>
      <c r="AY140" s="409"/>
      <c r="AZ140" s="410"/>
    </row>
    <row r="141" spans="1:52" x14ac:dyDescent="0.35">
      <c r="A141" s="413" t="s">
        <v>125</v>
      </c>
      <c r="B141" s="413"/>
      <c r="C141" s="413"/>
      <c r="D141" s="413"/>
      <c r="E141" s="413"/>
      <c r="F141" s="413"/>
      <c r="G141" s="413"/>
      <c r="H141" s="413"/>
      <c r="I141" s="413"/>
      <c r="K141" s="409">
        <v>1.3</v>
      </c>
      <c r="L141" s="410"/>
      <c r="M141" s="409">
        <v>1.1000000000000001</v>
      </c>
      <c r="N141" s="410"/>
      <c r="O141" s="409">
        <v>1.2</v>
      </c>
      <c r="P141" s="410"/>
      <c r="Q141" s="409">
        <v>1</v>
      </c>
      <c r="R141" s="410"/>
      <c r="S141" s="409">
        <v>1</v>
      </c>
      <c r="T141" s="410"/>
      <c r="U141" s="409">
        <v>0.8</v>
      </c>
      <c r="V141" s="410"/>
      <c r="W141" s="409">
        <v>1.1000000000000001</v>
      </c>
      <c r="X141" s="410"/>
      <c r="Y141" s="409">
        <v>1</v>
      </c>
      <c r="Z141" s="410"/>
      <c r="AA141" s="409">
        <v>1</v>
      </c>
      <c r="AB141" s="410"/>
      <c r="AC141" s="409">
        <v>1.2</v>
      </c>
      <c r="AD141" s="410"/>
      <c r="AE141" s="409">
        <v>1.1000000000000001</v>
      </c>
      <c r="AF141" s="410"/>
      <c r="AG141" s="409">
        <v>0.9</v>
      </c>
      <c r="AH141" s="410"/>
      <c r="AI141" s="409">
        <v>1.1000000000000001</v>
      </c>
      <c r="AJ141" s="410"/>
      <c r="AK141" s="409">
        <v>1.2</v>
      </c>
      <c r="AL141" s="410"/>
      <c r="AM141" s="409">
        <v>1.2</v>
      </c>
      <c r="AN141" s="410"/>
      <c r="AO141" s="409">
        <v>1.1000000000000001</v>
      </c>
      <c r="AP141" s="410"/>
      <c r="AQ141" s="409">
        <v>1.1000000000000001</v>
      </c>
      <c r="AR141" s="410"/>
      <c r="AS141" s="409">
        <v>1</v>
      </c>
      <c r="AT141" s="410"/>
      <c r="AU141" s="409">
        <v>1.2</v>
      </c>
      <c r="AV141" s="410"/>
      <c r="AW141" s="409">
        <v>1.2</v>
      </c>
      <c r="AX141" s="410"/>
      <c r="AY141" s="409"/>
      <c r="AZ141" s="410"/>
    </row>
    <row r="142" spans="1:52" x14ac:dyDescent="0.35">
      <c r="A142" s="413" t="s">
        <v>126</v>
      </c>
      <c r="B142" s="413"/>
      <c r="C142" s="413"/>
      <c r="D142" s="413"/>
      <c r="E142" s="413"/>
      <c r="F142" s="413"/>
      <c r="G142" s="413"/>
      <c r="H142" s="413"/>
      <c r="I142" s="413"/>
      <c r="K142" s="409">
        <v>1.3</v>
      </c>
      <c r="L142" s="410"/>
      <c r="M142" s="409">
        <v>1.1000000000000001</v>
      </c>
      <c r="N142" s="410"/>
      <c r="O142" s="409">
        <v>1.2</v>
      </c>
      <c r="P142" s="410"/>
      <c r="Q142" s="409">
        <v>1</v>
      </c>
      <c r="R142" s="410"/>
      <c r="S142" s="409">
        <v>1</v>
      </c>
      <c r="T142" s="410"/>
      <c r="U142" s="409">
        <v>0.8</v>
      </c>
      <c r="V142" s="410"/>
      <c r="W142" s="409">
        <v>1.1000000000000001</v>
      </c>
      <c r="X142" s="410"/>
      <c r="Y142" s="409">
        <v>1</v>
      </c>
      <c r="Z142" s="410"/>
      <c r="AA142" s="409">
        <v>1</v>
      </c>
      <c r="AB142" s="410"/>
      <c r="AC142" s="409">
        <v>1.2</v>
      </c>
      <c r="AD142" s="410"/>
      <c r="AE142" s="409">
        <v>1.1000000000000001</v>
      </c>
      <c r="AF142" s="410"/>
      <c r="AG142" s="409">
        <v>0.9</v>
      </c>
      <c r="AH142" s="410"/>
      <c r="AI142" s="409">
        <v>1.1000000000000001</v>
      </c>
      <c r="AJ142" s="410"/>
      <c r="AK142" s="409">
        <v>1.2</v>
      </c>
      <c r="AL142" s="410"/>
      <c r="AM142" s="409">
        <v>1</v>
      </c>
      <c r="AN142" s="410"/>
      <c r="AO142" s="409">
        <v>1.1000000000000001</v>
      </c>
      <c r="AP142" s="410"/>
      <c r="AQ142" s="409">
        <v>1.1000000000000001</v>
      </c>
      <c r="AR142" s="410"/>
      <c r="AS142" s="409">
        <v>1</v>
      </c>
      <c r="AT142" s="410"/>
      <c r="AU142" s="409">
        <v>1.2</v>
      </c>
      <c r="AV142" s="410"/>
      <c r="AW142" s="409">
        <v>1.2</v>
      </c>
      <c r="AX142" s="410"/>
      <c r="AY142" s="409"/>
      <c r="AZ142" s="410"/>
    </row>
    <row r="143" spans="1:52" x14ac:dyDescent="0.35">
      <c r="A143" s="413" t="s">
        <v>127</v>
      </c>
      <c r="B143" s="413"/>
      <c r="C143" s="413"/>
      <c r="D143" s="413"/>
      <c r="E143" s="413"/>
      <c r="F143" s="413"/>
      <c r="G143" s="413"/>
      <c r="H143" s="413"/>
      <c r="I143" s="413"/>
      <c r="K143" s="409">
        <v>1.3</v>
      </c>
      <c r="L143" s="410"/>
      <c r="M143" s="409">
        <v>1.1000000000000001</v>
      </c>
      <c r="N143" s="410"/>
      <c r="O143" s="409">
        <v>1.2</v>
      </c>
      <c r="P143" s="410"/>
      <c r="Q143" s="409">
        <v>1</v>
      </c>
      <c r="R143" s="410"/>
      <c r="S143" s="409">
        <v>1</v>
      </c>
      <c r="T143" s="410"/>
      <c r="U143" s="409">
        <v>0.8</v>
      </c>
      <c r="V143" s="410"/>
      <c r="W143" s="409">
        <v>1.1000000000000001</v>
      </c>
      <c r="X143" s="410"/>
      <c r="Y143" s="409">
        <v>1</v>
      </c>
      <c r="Z143" s="410"/>
      <c r="AA143" s="409">
        <v>1</v>
      </c>
      <c r="AB143" s="410"/>
      <c r="AC143" s="409">
        <v>1.2</v>
      </c>
      <c r="AD143" s="410"/>
      <c r="AE143" s="409">
        <v>1.1000000000000001</v>
      </c>
      <c r="AF143" s="410"/>
      <c r="AG143" s="409">
        <v>0.9</v>
      </c>
      <c r="AH143" s="410"/>
      <c r="AI143" s="409">
        <v>1.1000000000000001</v>
      </c>
      <c r="AJ143" s="410"/>
      <c r="AK143" s="409">
        <v>1.2</v>
      </c>
      <c r="AL143" s="410"/>
      <c r="AM143" s="409">
        <v>1</v>
      </c>
      <c r="AN143" s="410"/>
      <c r="AO143" s="409">
        <v>1.1000000000000001</v>
      </c>
      <c r="AP143" s="410"/>
      <c r="AQ143" s="409">
        <v>1.1000000000000001</v>
      </c>
      <c r="AR143" s="410"/>
      <c r="AS143" s="409">
        <v>1</v>
      </c>
      <c r="AT143" s="410"/>
      <c r="AU143" s="409">
        <v>1.2</v>
      </c>
      <c r="AV143" s="410"/>
      <c r="AW143" s="409">
        <v>1.2</v>
      </c>
      <c r="AX143" s="410"/>
      <c r="AY143" s="409"/>
      <c r="AZ143" s="410"/>
    </row>
    <row r="144" spans="1:52" x14ac:dyDescent="0.35">
      <c r="A144" s="413" t="s">
        <v>128</v>
      </c>
      <c r="B144" s="413"/>
      <c r="C144" s="413"/>
      <c r="D144" s="413"/>
      <c r="E144" s="413"/>
      <c r="F144" s="413"/>
      <c r="G144" s="413"/>
      <c r="H144" s="413"/>
      <c r="I144" s="413"/>
      <c r="K144" s="409">
        <v>1.3</v>
      </c>
      <c r="L144" s="410"/>
      <c r="M144" s="409">
        <v>1.1000000000000001</v>
      </c>
      <c r="N144" s="410"/>
      <c r="O144" s="409">
        <v>1.2</v>
      </c>
      <c r="P144" s="410"/>
      <c r="Q144" s="409">
        <v>1</v>
      </c>
      <c r="R144" s="410"/>
      <c r="S144" s="409">
        <v>1</v>
      </c>
      <c r="T144" s="410"/>
      <c r="U144" s="409">
        <v>0.8</v>
      </c>
      <c r="V144" s="410"/>
      <c r="W144" s="409">
        <v>1.1000000000000001</v>
      </c>
      <c r="X144" s="410"/>
      <c r="Y144" s="409">
        <v>1</v>
      </c>
      <c r="Z144" s="410"/>
      <c r="AA144" s="409">
        <v>1</v>
      </c>
      <c r="AB144" s="410"/>
      <c r="AC144" s="409">
        <v>1.2</v>
      </c>
      <c r="AD144" s="410"/>
      <c r="AE144" s="409">
        <v>1.1000000000000001</v>
      </c>
      <c r="AF144" s="410"/>
      <c r="AG144" s="409">
        <v>0.9</v>
      </c>
      <c r="AH144" s="410"/>
      <c r="AI144" s="409">
        <v>1.1000000000000001</v>
      </c>
      <c r="AJ144" s="410"/>
      <c r="AK144" s="409">
        <v>1.2</v>
      </c>
      <c r="AL144" s="410"/>
      <c r="AM144" s="409">
        <v>1</v>
      </c>
      <c r="AN144" s="410"/>
      <c r="AO144" s="409">
        <v>1.1000000000000001</v>
      </c>
      <c r="AP144" s="410"/>
      <c r="AQ144" s="409">
        <v>1.1000000000000001</v>
      </c>
      <c r="AR144" s="410"/>
      <c r="AS144" s="409">
        <v>1</v>
      </c>
      <c r="AT144" s="410"/>
      <c r="AU144" s="409">
        <v>1.2</v>
      </c>
      <c r="AV144" s="410"/>
      <c r="AW144" s="409">
        <v>1.2</v>
      </c>
      <c r="AX144" s="410"/>
      <c r="AY144" s="409"/>
      <c r="AZ144" s="410"/>
    </row>
    <row r="145" spans="1:52" x14ac:dyDescent="0.35">
      <c r="A145" s="413" t="s">
        <v>133</v>
      </c>
      <c r="B145" s="413"/>
      <c r="C145" s="413"/>
      <c r="D145" s="413"/>
      <c r="E145" s="413"/>
      <c r="F145" s="413"/>
      <c r="G145" s="413"/>
      <c r="H145" s="413"/>
      <c r="I145" s="413"/>
      <c r="K145" s="409">
        <v>1.3</v>
      </c>
      <c r="L145" s="410"/>
      <c r="M145" s="409">
        <v>1.1000000000000001</v>
      </c>
      <c r="N145" s="410"/>
      <c r="O145" s="409">
        <v>1.2</v>
      </c>
      <c r="P145" s="410"/>
      <c r="Q145" s="409">
        <v>1</v>
      </c>
      <c r="R145" s="410"/>
      <c r="S145" s="409">
        <v>1</v>
      </c>
      <c r="T145" s="410"/>
      <c r="U145" s="409">
        <v>0.8</v>
      </c>
      <c r="V145" s="410"/>
      <c r="W145" s="409">
        <v>1.1000000000000001</v>
      </c>
      <c r="X145" s="410"/>
      <c r="Y145" s="409">
        <v>1</v>
      </c>
      <c r="Z145" s="410"/>
      <c r="AA145" s="409">
        <v>1</v>
      </c>
      <c r="AB145" s="410"/>
      <c r="AC145" s="409">
        <v>1.2</v>
      </c>
      <c r="AD145" s="410"/>
      <c r="AE145" s="409">
        <v>1.1000000000000001</v>
      </c>
      <c r="AF145" s="410"/>
      <c r="AG145" s="409">
        <v>0.9</v>
      </c>
      <c r="AH145" s="410"/>
      <c r="AI145" s="409">
        <v>1.1000000000000001</v>
      </c>
      <c r="AJ145" s="410"/>
      <c r="AK145" s="409">
        <v>1.3</v>
      </c>
      <c r="AL145" s="410"/>
      <c r="AM145" s="409">
        <v>1</v>
      </c>
      <c r="AN145" s="410"/>
      <c r="AO145" s="409">
        <v>1.1000000000000001</v>
      </c>
      <c r="AP145" s="410"/>
      <c r="AQ145" s="409">
        <v>1.1000000000000001</v>
      </c>
      <c r="AR145" s="410"/>
      <c r="AS145" s="409">
        <v>1</v>
      </c>
      <c r="AT145" s="410"/>
      <c r="AU145" s="409">
        <v>1.2</v>
      </c>
      <c r="AV145" s="410"/>
      <c r="AW145" s="409">
        <v>1.2</v>
      </c>
      <c r="AX145" s="410"/>
      <c r="AY145" s="409"/>
      <c r="AZ145" s="410"/>
    </row>
    <row r="146" spans="1:52" x14ac:dyDescent="0.35">
      <c r="A146" s="413" t="s">
        <v>123</v>
      </c>
      <c r="B146" s="413"/>
      <c r="C146" s="413"/>
      <c r="D146" s="413"/>
      <c r="E146" s="413"/>
      <c r="F146" s="413"/>
      <c r="G146" s="413"/>
      <c r="H146" s="413"/>
      <c r="I146" s="413"/>
      <c r="K146" s="409">
        <v>1.3</v>
      </c>
      <c r="L146" s="410"/>
      <c r="M146" s="409">
        <v>1.1000000000000001</v>
      </c>
      <c r="N146" s="410"/>
      <c r="O146" s="409">
        <v>1.2</v>
      </c>
      <c r="P146" s="410"/>
      <c r="Q146" s="409">
        <v>1</v>
      </c>
      <c r="R146" s="410"/>
      <c r="S146" s="409">
        <v>1</v>
      </c>
      <c r="T146" s="410"/>
      <c r="U146" s="409">
        <v>0.8</v>
      </c>
      <c r="V146" s="410"/>
      <c r="W146" s="409">
        <v>1.3</v>
      </c>
      <c r="X146" s="410"/>
      <c r="Y146" s="409">
        <v>1</v>
      </c>
      <c r="Z146" s="410"/>
      <c r="AA146" s="409">
        <v>1</v>
      </c>
      <c r="AB146" s="410"/>
      <c r="AC146" s="409">
        <v>1.2</v>
      </c>
      <c r="AD146" s="410"/>
      <c r="AE146" s="409">
        <v>1.2</v>
      </c>
      <c r="AF146" s="410"/>
      <c r="AG146" s="409">
        <v>0.9</v>
      </c>
      <c r="AH146" s="410"/>
      <c r="AI146" s="409">
        <v>1.1000000000000001</v>
      </c>
      <c r="AJ146" s="410"/>
      <c r="AK146" s="409">
        <v>1.2</v>
      </c>
      <c r="AL146" s="410"/>
      <c r="AM146" s="409">
        <v>1</v>
      </c>
      <c r="AN146" s="410"/>
      <c r="AO146" s="409">
        <v>1</v>
      </c>
      <c r="AP146" s="410"/>
      <c r="AQ146" s="409">
        <v>1.1000000000000001</v>
      </c>
      <c r="AR146" s="410"/>
      <c r="AS146" s="409">
        <v>1</v>
      </c>
      <c r="AT146" s="410"/>
      <c r="AU146" s="409">
        <v>1.2</v>
      </c>
      <c r="AV146" s="410"/>
      <c r="AW146" s="409">
        <v>1.2</v>
      </c>
      <c r="AX146" s="410"/>
      <c r="AY146" s="409"/>
      <c r="AZ146" s="410"/>
    </row>
    <row r="147" spans="1:52" x14ac:dyDescent="0.35">
      <c r="A147" s="413" t="s">
        <v>124</v>
      </c>
      <c r="B147" s="413"/>
      <c r="C147" s="413"/>
      <c r="D147" s="413"/>
      <c r="E147" s="413"/>
      <c r="F147" s="413"/>
      <c r="G147" s="413"/>
      <c r="H147" s="413"/>
      <c r="I147" s="413"/>
      <c r="K147" s="409">
        <v>1.3</v>
      </c>
      <c r="L147" s="410"/>
      <c r="M147" s="409">
        <v>1.1000000000000001</v>
      </c>
      <c r="N147" s="410"/>
      <c r="O147" s="409">
        <v>1.2</v>
      </c>
      <c r="P147" s="410"/>
      <c r="Q147" s="409">
        <v>1</v>
      </c>
      <c r="R147" s="410"/>
      <c r="S147" s="409">
        <v>1</v>
      </c>
      <c r="T147" s="410"/>
      <c r="U147" s="409">
        <v>1.2</v>
      </c>
      <c r="V147" s="410"/>
      <c r="W147" s="409">
        <v>1.1000000000000001</v>
      </c>
      <c r="X147" s="410"/>
      <c r="Y147" s="409">
        <v>1</v>
      </c>
      <c r="Z147" s="410"/>
      <c r="AA147" s="409">
        <v>1</v>
      </c>
      <c r="AB147" s="410"/>
      <c r="AC147" s="409">
        <v>1.2</v>
      </c>
      <c r="AD147" s="410"/>
      <c r="AE147" s="409">
        <v>1.1000000000000001</v>
      </c>
      <c r="AF147" s="410"/>
      <c r="AG147" s="409">
        <v>0.9</v>
      </c>
      <c r="AH147" s="410"/>
      <c r="AI147" s="409">
        <v>0.8</v>
      </c>
      <c r="AJ147" s="410"/>
      <c r="AK147" s="409">
        <v>0.9</v>
      </c>
      <c r="AL147" s="410"/>
      <c r="AM147" s="409">
        <v>1</v>
      </c>
      <c r="AN147" s="410"/>
      <c r="AO147" s="409">
        <v>1.1000000000000001</v>
      </c>
      <c r="AP147" s="410"/>
      <c r="AQ147" s="409">
        <v>1.1000000000000001</v>
      </c>
      <c r="AR147" s="410"/>
      <c r="AS147" s="409">
        <v>1</v>
      </c>
      <c r="AT147" s="410"/>
      <c r="AU147" s="409">
        <v>1.2</v>
      </c>
      <c r="AV147" s="410"/>
      <c r="AW147" s="409">
        <v>1.2</v>
      </c>
      <c r="AX147" s="410"/>
      <c r="AY147" s="409"/>
      <c r="AZ147" s="410"/>
    </row>
    <row r="148" spans="1:52" ht="8.5" customHeight="1" x14ac:dyDescent="0.35"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spans="1:52" x14ac:dyDescent="0.35">
      <c r="A149" s="543" t="s">
        <v>134</v>
      </c>
      <c r="B149" s="543"/>
      <c r="C149" s="543"/>
      <c r="D149" s="543"/>
      <c r="E149" s="543"/>
      <c r="F149" s="543"/>
      <c r="G149" s="543"/>
      <c r="H149" s="543"/>
      <c r="I149" s="543"/>
      <c r="K149" s="154"/>
      <c r="L149" s="154"/>
      <c r="M149" s="154"/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154"/>
      <c r="AA149" s="154"/>
      <c r="AB149" s="154"/>
      <c r="AC149" s="154"/>
      <c r="AD149" s="154"/>
      <c r="AE149" s="154"/>
      <c r="AF149" s="154"/>
      <c r="AG149" s="154"/>
      <c r="AH149" s="154"/>
      <c r="AI149" s="154"/>
      <c r="AJ149" s="154"/>
      <c r="AK149" s="154"/>
      <c r="AL149" s="154"/>
      <c r="AM149" s="202"/>
      <c r="AN149" s="202"/>
      <c r="AO149" s="154"/>
      <c r="AP149" s="154"/>
      <c r="AQ149" s="154"/>
      <c r="AR149" s="154"/>
      <c r="AS149" s="154"/>
      <c r="AT149" s="154"/>
      <c r="AU149" s="154"/>
      <c r="AV149" s="154"/>
      <c r="AW149" s="154"/>
      <c r="AX149" s="154"/>
      <c r="AY149" s="154"/>
      <c r="AZ149" s="154"/>
    </row>
    <row r="150" spans="1:52" x14ac:dyDescent="0.35">
      <c r="A150" s="413" t="s">
        <v>136</v>
      </c>
      <c r="B150" s="413"/>
      <c r="C150" s="413"/>
      <c r="D150" s="413"/>
      <c r="E150" s="413"/>
      <c r="F150" s="413"/>
      <c r="G150" s="413"/>
      <c r="H150" s="413"/>
      <c r="I150" s="413"/>
      <c r="K150" s="409">
        <v>1.3</v>
      </c>
      <c r="L150" s="410"/>
      <c r="M150" s="409">
        <v>1.3</v>
      </c>
      <c r="N150" s="410"/>
      <c r="O150" s="409">
        <v>1.3</v>
      </c>
      <c r="P150" s="410"/>
      <c r="Q150" s="409">
        <v>1.3</v>
      </c>
      <c r="R150" s="410"/>
      <c r="S150" s="409">
        <v>1.3</v>
      </c>
      <c r="T150" s="410"/>
      <c r="U150" s="409">
        <v>1.3</v>
      </c>
      <c r="V150" s="410"/>
      <c r="W150" s="409">
        <v>1.3</v>
      </c>
      <c r="X150" s="410"/>
      <c r="Y150" s="409">
        <v>1.3</v>
      </c>
      <c r="Z150" s="410"/>
      <c r="AA150" s="409">
        <v>1.3</v>
      </c>
      <c r="AB150" s="410"/>
      <c r="AC150" s="409">
        <v>1.3</v>
      </c>
      <c r="AD150" s="410"/>
      <c r="AE150" s="409">
        <v>1.3</v>
      </c>
      <c r="AF150" s="410"/>
      <c r="AG150" s="409">
        <v>0.7</v>
      </c>
      <c r="AH150" s="410"/>
      <c r="AI150" s="409">
        <v>0.8</v>
      </c>
      <c r="AJ150" s="410"/>
      <c r="AK150" s="409">
        <v>0.7</v>
      </c>
      <c r="AL150" s="410"/>
      <c r="AM150" s="409">
        <v>0.7</v>
      </c>
      <c r="AN150" s="410"/>
      <c r="AO150" s="409">
        <v>0.7</v>
      </c>
      <c r="AP150" s="410"/>
      <c r="AQ150" s="409">
        <v>0.7</v>
      </c>
      <c r="AR150" s="410"/>
      <c r="AS150" s="409">
        <v>0.7</v>
      </c>
      <c r="AT150" s="410"/>
      <c r="AU150" s="409">
        <v>0.7</v>
      </c>
      <c r="AV150" s="410"/>
      <c r="AW150" s="409">
        <v>0.7</v>
      </c>
      <c r="AX150" s="410"/>
      <c r="AY150" s="409"/>
      <c r="AZ150" s="410"/>
    </row>
    <row r="151" spans="1:52" x14ac:dyDescent="0.35">
      <c r="A151" s="413" t="s">
        <v>135</v>
      </c>
      <c r="B151" s="413"/>
      <c r="C151" s="413"/>
      <c r="D151" s="413"/>
      <c r="E151" s="413"/>
      <c r="F151" s="413"/>
      <c r="G151" s="413"/>
      <c r="H151" s="413"/>
      <c r="I151" s="413"/>
      <c r="K151" s="409">
        <v>1.3</v>
      </c>
      <c r="L151" s="410"/>
      <c r="M151" s="409">
        <v>1.3</v>
      </c>
      <c r="N151" s="410"/>
      <c r="O151" s="409">
        <v>1.3</v>
      </c>
      <c r="P151" s="410"/>
      <c r="Q151" s="409">
        <v>1.3</v>
      </c>
      <c r="R151" s="410"/>
      <c r="S151" s="409">
        <v>1.3</v>
      </c>
      <c r="T151" s="410"/>
      <c r="U151" s="409">
        <v>1.3</v>
      </c>
      <c r="V151" s="410"/>
      <c r="W151" s="409">
        <v>1.3</v>
      </c>
      <c r="X151" s="410"/>
      <c r="Y151" s="409">
        <v>1.3</v>
      </c>
      <c r="Z151" s="410"/>
      <c r="AA151" s="409">
        <v>1.3</v>
      </c>
      <c r="AB151" s="410"/>
      <c r="AC151" s="409">
        <v>1.3</v>
      </c>
      <c r="AD151" s="410"/>
      <c r="AE151" s="409">
        <v>1.3</v>
      </c>
      <c r="AF151" s="410"/>
      <c r="AG151" s="409">
        <v>0.7</v>
      </c>
      <c r="AH151" s="410"/>
      <c r="AI151" s="409">
        <v>0.8</v>
      </c>
      <c r="AJ151" s="410"/>
      <c r="AK151" s="409">
        <v>0.7</v>
      </c>
      <c r="AL151" s="410"/>
      <c r="AM151" s="409">
        <v>1</v>
      </c>
      <c r="AN151" s="410"/>
      <c r="AO151" s="409">
        <v>0.7</v>
      </c>
      <c r="AP151" s="410"/>
      <c r="AQ151" s="409">
        <v>0.7</v>
      </c>
      <c r="AR151" s="410"/>
      <c r="AS151" s="409">
        <v>0.7</v>
      </c>
      <c r="AT151" s="410"/>
      <c r="AU151" s="409">
        <v>0.7</v>
      </c>
      <c r="AV151" s="410"/>
      <c r="AW151" s="409">
        <v>0.7</v>
      </c>
      <c r="AX151" s="410"/>
      <c r="AY151" s="409"/>
      <c r="AZ151" s="410"/>
    </row>
    <row r="152" spans="1:52" x14ac:dyDescent="0.35">
      <c r="A152" s="413" t="s">
        <v>137</v>
      </c>
      <c r="B152" s="413"/>
      <c r="C152" s="413"/>
      <c r="D152" s="413"/>
      <c r="E152" s="413"/>
      <c r="F152" s="413"/>
      <c r="G152" s="413"/>
      <c r="H152" s="413"/>
      <c r="I152" s="413"/>
      <c r="K152" s="409">
        <v>1.3</v>
      </c>
      <c r="L152" s="410"/>
      <c r="M152" s="409">
        <v>1.3</v>
      </c>
      <c r="N152" s="410"/>
      <c r="O152" s="409">
        <v>1.3</v>
      </c>
      <c r="P152" s="410"/>
      <c r="Q152" s="409">
        <v>1.3</v>
      </c>
      <c r="R152" s="410"/>
      <c r="S152" s="409">
        <v>1.3</v>
      </c>
      <c r="T152" s="410"/>
      <c r="U152" s="409">
        <v>1.3</v>
      </c>
      <c r="V152" s="410"/>
      <c r="W152" s="409">
        <v>1.3</v>
      </c>
      <c r="X152" s="410"/>
      <c r="Y152" s="409">
        <v>1.3</v>
      </c>
      <c r="Z152" s="410"/>
      <c r="AA152" s="409">
        <v>1.3</v>
      </c>
      <c r="AB152" s="410"/>
      <c r="AC152" s="409">
        <v>1.3</v>
      </c>
      <c r="AD152" s="410"/>
      <c r="AE152" s="409">
        <v>1.3</v>
      </c>
      <c r="AF152" s="410"/>
      <c r="AG152" s="409">
        <v>0.7</v>
      </c>
      <c r="AH152" s="410"/>
      <c r="AI152" s="409">
        <v>0.8</v>
      </c>
      <c r="AJ152" s="410"/>
      <c r="AK152" s="409">
        <v>0.7</v>
      </c>
      <c r="AL152" s="410"/>
      <c r="AM152" s="409">
        <v>0.7</v>
      </c>
      <c r="AN152" s="410"/>
      <c r="AO152" s="409">
        <v>0.7</v>
      </c>
      <c r="AP152" s="410"/>
      <c r="AQ152" s="409">
        <v>0.7</v>
      </c>
      <c r="AR152" s="410"/>
      <c r="AS152" s="409">
        <v>0.7</v>
      </c>
      <c r="AT152" s="410"/>
      <c r="AU152" s="409">
        <v>0.7</v>
      </c>
      <c r="AV152" s="410"/>
      <c r="AW152" s="409">
        <v>0.7</v>
      </c>
      <c r="AX152" s="410"/>
      <c r="AY152" s="409"/>
      <c r="AZ152" s="410"/>
    </row>
    <row r="153" spans="1:52" x14ac:dyDescent="0.35">
      <c r="A153" s="413" t="s">
        <v>138</v>
      </c>
      <c r="B153" s="413"/>
      <c r="C153" s="413"/>
      <c r="D153" s="413"/>
      <c r="E153" s="413"/>
      <c r="F153" s="413"/>
      <c r="G153" s="413"/>
      <c r="H153" s="413"/>
      <c r="I153" s="413"/>
      <c r="K153" s="409">
        <v>1.3</v>
      </c>
      <c r="L153" s="410"/>
      <c r="M153" s="409">
        <v>1.3</v>
      </c>
      <c r="N153" s="410"/>
      <c r="O153" s="409">
        <v>1.3</v>
      </c>
      <c r="P153" s="410"/>
      <c r="Q153" s="409">
        <v>1.3</v>
      </c>
      <c r="R153" s="410"/>
      <c r="S153" s="409">
        <v>1.3</v>
      </c>
      <c r="T153" s="410"/>
      <c r="U153" s="409">
        <v>1.3</v>
      </c>
      <c r="V153" s="410"/>
      <c r="W153" s="409">
        <v>1.3</v>
      </c>
      <c r="X153" s="410"/>
      <c r="Y153" s="409">
        <v>1.3</v>
      </c>
      <c r="Z153" s="410"/>
      <c r="AA153" s="409">
        <v>1.3</v>
      </c>
      <c r="AB153" s="410"/>
      <c r="AC153" s="409">
        <v>1.3</v>
      </c>
      <c r="AD153" s="410"/>
      <c r="AE153" s="409">
        <v>1.3</v>
      </c>
      <c r="AF153" s="410"/>
      <c r="AG153" s="409">
        <v>0.7</v>
      </c>
      <c r="AH153" s="410"/>
      <c r="AI153" s="409">
        <v>0.8</v>
      </c>
      <c r="AJ153" s="410"/>
      <c r="AK153" s="409">
        <v>0.7</v>
      </c>
      <c r="AL153" s="410"/>
      <c r="AM153" s="409">
        <v>0.7</v>
      </c>
      <c r="AN153" s="410"/>
      <c r="AO153" s="409">
        <v>0.7</v>
      </c>
      <c r="AP153" s="410"/>
      <c r="AQ153" s="409">
        <v>0.7</v>
      </c>
      <c r="AR153" s="410"/>
      <c r="AS153" s="409">
        <v>0.7</v>
      </c>
      <c r="AT153" s="410"/>
      <c r="AU153" s="409">
        <v>0.7</v>
      </c>
      <c r="AV153" s="410"/>
      <c r="AW153" s="409">
        <v>0.7</v>
      </c>
      <c r="AX153" s="410"/>
      <c r="AY153" s="409"/>
      <c r="AZ153" s="410"/>
    </row>
    <row r="154" spans="1:52" x14ac:dyDescent="0.35">
      <c r="A154" s="413" t="s">
        <v>139</v>
      </c>
      <c r="B154" s="413"/>
      <c r="C154" s="413"/>
      <c r="D154" s="413"/>
      <c r="E154" s="413"/>
      <c r="F154" s="413"/>
      <c r="G154" s="413"/>
      <c r="H154" s="413"/>
      <c r="I154" s="413"/>
      <c r="K154" s="409">
        <v>1.3</v>
      </c>
      <c r="L154" s="410"/>
      <c r="M154" s="409">
        <v>1.3</v>
      </c>
      <c r="N154" s="410"/>
      <c r="O154" s="409">
        <v>1.3</v>
      </c>
      <c r="P154" s="410"/>
      <c r="Q154" s="409">
        <v>1.3</v>
      </c>
      <c r="R154" s="410"/>
      <c r="S154" s="409">
        <v>1.3</v>
      </c>
      <c r="T154" s="410"/>
      <c r="U154" s="409">
        <v>1.3</v>
      </c>
      <c r="V154" s="410"/>
      <c r="W154" s="409">
        <v>1.3</v>
      </c>
      <c r="X154" s="410"/>
      <c r="Y154" s="409">
        <v>1.3</v>
      </c>
      <c r="Z154" s="410"/>
      <c r="AA154" s="409">
        <v>1.3</v>
      </c>
      <c r="AB154" s="410"/>
      <c r="AC154" s="409">
        <v>1.3</v>
      </c>
      <c r="AD154" s="410"/>
      <c r="AE154" s="409">
        <v>1.3</v>
      </c>
      <c r="AF154" s="410"/>
      <c r="AG154" s="409">
        <v>0.7</v>
      </c>
      <c r="AH154" s="410"/>
      <c r="AI154" s="409">
        <v>0.8</v>
      </c>
      <c r="AJ154" s="410"/>
      <c r="AK154" s="409">
        <v>0.7</v>
      </c>
      <c r="AL154" s="410"/>
      <c r="AM154" s="409">
        <v>0.7</v>
      </c>
      <c r="AN154" s="410"/>
      <c r="AO154" s="409">
        <v>0.7</v>
      </c>
      <c r="AP154" s="410"/>
      <c r="AQ154" s="409">
        <v>0.7</v>
      </c>
      <c r="AR154" s="410"/>
      <c r="AS154" s="409">
        <v>0.7</v>
      </c>
      <c r="AT154" s="410"/>
      <c r="AU154" s="409">
        <v>0.7</v>
      </c>
      <c r="AV154" s="410"/>
      <c r="AW154" s="409">
        <v>0.7</v>
      </c>
      <c r="AX154" s="410"/>
      <c r="AY154" s="409"/>
      <c r="AZ154" s="410"/>
    </row>
    <row r="155" spans="1:52" x14ac:dyDescent="0.35">
      <c r="A155" s="413" t="s">
        <v>140</v>
      </c>
      <c r="B155" s="413"/>
      <c r="C155" s="413"/>
      <c r="D155" s="413"/>
      <c r="E155" s="413"/>
      <c r="F155" s="413"/>
      <c r="G155" s="413"/>
      <c r="H155" s="413"/>
      <c r="I155" s="413"/>
      <c r="K155" s="409">
        <v>1.3</v>
      </c>
      <c r="L155" s="410"/>
      <c r="M155" s="409">
        <v>1.3</v>
      </c>
      <c r="N155" s="410"/>
      <c r="O155" s="409">
        <v>1.3</v>
      </c>
      <c r="P155" s="410"/>
      <c r="Q155" s="409">
        <v>1.3</v>
      </c>
      <c r="R155" s="410"/>
      <c r="S155" s="409">
        <v>1.3</v>
      </c>
      <c r="T155" s="410"/>
      <c r="U155" s="409">
        <v>1.3</v>
      </c>
      <c r="V155" s="410"/>
      <c r="W155" s="409">
        <v>1.3</v>
      </c>
      <c r="X155" s="410"/>
      <c r="Y155" s="409">
        <v>1.3</v>
      </c>
      <c r="Z155" s="410"/>
      <c r="AA155" s="409">
        <v>1.3</v>
      </c>
      <c r="AB155" s="410"/>
      <c r="AC155" s="409">
        <v>1.3</v>
      </c>
      <c r="AD155" s="410"/>
      <c r="AE155" s="409">
        <v>1.3</v>
      </c>
      <c r="AF155" s="410"/>
      <c r="AG155" s="409">
        <v>0.7</v>
      </c>
      <c r="AH155" s="410"/>
      <c r="AI155" s="409">
        <v>0.8</v>
      </c>
      <c r="AJ155" s="410"/>
      <c r="AK155" s="409">
        <v>0.7</v>
      </c>
      <c r="AL155" s="410"/>
      <c r="AM155" s="409">
        <v>0.7</v>
      </c>
      <c r="AN155" s="410"/>
      <c r="AO155" s="409">
        <v>0.7</v>
      </c>
      <c r="AP155" s="410"/>
      <c r="AQ155" s="409">
        <v>0.7</v>
      </c>
      <c r="AR155" s="410"/>
      <c r="AS155" s="409">
        <v>0.7</v>
      </c>
      <c r="AT155" s="410"/>
      <c r="AU155" s="409">
        <v>0.7</v>
      </c>
      <c r="AV155" s="410"/>
      <c r="AW155" s="409">
        <v>0.7</v>
      </c>
      <c r="AX155" s="410"/>
      <c r="AY155" s="409"/>
      <c r="AZ155" s="410"/>
    </row>
    <row r="156" spans="1:52" x14ac:dyDescent="0.35">
      <c r="A156" s="413" t="s">
        <v>141</v>
      </c>
      <c r="B156" s="413"/>
      <c r="C156" s="413"/>
      <c r="D156" s="413"/>
      <c r="E156" s="413"/>
      <c r="F156" s="413"/>
      <c r="G156" s="413"/>
      <c r="H156" s="413"/>
      <c r="I156" s="413"/>
      <c r="K156" s="409">
        <v>1.3</v>
      </c>
      <c r="L156" s="410"/>
      <c r="M156" s="409">
        <v>1.3</v>
      </c>
      <c r="N156" s="410"/>
      <c r="O156" s="409">
        <v>1.3</v>
      </c>
      <c r="P156" s="410"/>
      <c r="Q156" s="409">
        <v>1.3</v>
      </c>
      <c r="R156" s="410"/>
      <c r="S156" s="409">
        <v>1.3</v>
      </c>
      <c r="T156" s="410"/>
      <c r="U156" s="409">
        <v>1.3</v>
      </c>
      <c r="V156" s="410"/>
      <c r="W156" s="409">
        <v>1.3</v>
      </c>
      <c r="X156" s="410"/>
      <c r="Y156" s="409">
        <v>1.3</v>
      </c>
      <c r="Z156" s="410"/>
      <c r="AA156" s="409">
        <v>1.3</v>
      </c>
      <c r="AB156" s="410"/>
      <c r="AC156" s="409">
        <v>1.3</v>
      </c>
      <c r="AD156" s="410"/>
      <c r="AE156" s="409">
        <v>1.3</v>
      </c>
      <c r="AF156" s="410"/>
      <c r="AG156" s="409">
        <v>0.7</v>
      </c>
      <c r="AH156" s="410"/>
      <c r="AI156" s="409">
        <v>0.8</v>
      </c>
      <c r="AJ156" s="410"/>
      <c r="AK156" s="409">
        <v>0.7</v>
      </c>
      <c r="AL156" s="410"/>
      <c r="AM156" s="409">
        <v>0.7</v>
      </c>
      <c r="AN156" s="410"/>
      <c r="AO156" s="409">
        <v>0.7</v>
      </c>
      <c r="AP156" s="410"/>
      <c r="AQ156" s="409">
        <v>0.7</v>
      </c>
      <c r="AR156" s="410"/>
      <c r="AS156" s="409" t="s">
        <v>396</v>
      </c>
      <c r="AT156" s="410"/>
      <c r="AU156" s="409">
        <v>0.7</v>
      </c>
      <c r="AV156" s="410"/>
      <c r="AW156" s="409">
        <v>0.7</v>
      </c>
      <c r="AX156" s="410"/>
      <c r="AY156" s="409"/>
      <c r="AZ156" s="410"/>
    </row>
    <row r="157" spans="1:52" x14ac:dyDescent="0.35">
      <c r="A157" s="413" t="s">
        <v>142</v>
      </c>
      <c r="B157" s="413"/>
      <c r="C157" s="413"/>
      <c r="D157" s="413"/>
      <c r="E157" s="413"/>
      <c r="F157" s="413"/>
      <c r="G157" s="413"/>
      <c r="H157" s="413"/>
      <c r="I157" s="413"/>
      <c r="K157" s="409">
        <v>1.3</v>
      </c>
      <c r="L157" s="410"/>
      <c r="M157" s="409">
        <v>1.3</v>
      </c>
      <c r="N157" s="410"/>
      <c r="O157" s="409">
        <v>1.3</v>
      </c>
      <c r="P157" s="410"/>
      <c r="Q157" s="409">
        <v>1.3</v>
      </c>
      <c r="R157" s="410"/>
      <c r="S157" s="409">
        <v>1.3</v>
      </c>
      <c r="T157" s="410"/>
      <c r="U157" s="409">
        <v>1.3</v>
      </c>
      <c r="V157" s="410"/>
      <c r="W157" s="409">
        <v>1.3</v>
      </c>
      <c r="X157" s="410"/>
      <c r="Y157" s="409">
        <v>1.3</v>
      </c>
      <c r="Z157" s="410"/>
      <c r="AA157" s="409">
        <v>1.3</v>
      </c>
      <c r="AB157" s="410"/>
      <c r="AC157" s="409">
        <v>1.3</v>
      </c>
      <c r="AD157" s="410"/>
      <c r="AE157" s="409">
        <v>1.3</v>
      </c>
      <c r="AF157" s="410"/>
      <c r="AG157" s="409">
        <v>0.7</v>
      </c>
      <c r="AH157" s="410"/>
      <c r="AI157" s="409">
        <v>0.8</v>
      </c>
      <c r="AJ157" s="410"/>
      <c r="AK157" s="409">
        <v>0.7</v>
      </c>
      <c r="AL157" s="410"/>
      <c r="AM157" s="409">
        <v>0.7</v>
      </c>
      <c r="AN157" s="410"/>
      <c r="AO157" s="409">
        <v>0.7</v>
      </c>
      <c r="AP157" s="410"/>
      <c r="AQ157" s="409">
        <v>0.7</v>
      </c>
      <c r="AR157" s="410"/>
      <c r="AS157" s="409">
        <v>0.7</v>
      </c>
      <c r="AT157" s="410"/>
      <c r="AU157" s="409">
        <v>0.7</v>
      </c>
      <c r="AV157" s="410"/>
      <c r="AW157" s="409">
        <v>0.7</v>
      </c>
      <c r="AX157" s="410"/>
      <c r="AY157" s="409"/>
      <c r="AZ157" s="410"/>
    </row>
    <row r="158" spans="1:52" x14ac:dyDescent="0.35">
      <c r="A158" s="413" t="s">
        <v>143</v>
      </c>
      <c r="B158" s="413"/>
      <c r="C158" s="413"/>
      <c r="D158" s="413"/>
      <c r="E158" s="413"/>
      <c r="F158" s="413"/>
      <c r="G158" s="413"/>
      <c r="H158" s="413"/>
      <c r="I158" s="413"/>
      <c r="K158" s="409">
        <v>1.3</v>
      </c>
      <c r="L158" s="410"/>
      <c r="M158" s="409">
        <v>1.3</v>
      </c>
      <c r="N158" s="410"/>
      <c r="O158" s="409">
        <v>1.3</v>
      </c>
      <c r="P158" s="410"/>
      <c r="Q158" s="409">
        <v>1.3</v>
      </c>
      <c r="R158" s="410"/>
      <c r="S158" s="409">
        <v>1.3</v>
      </c>
      <c r="T158" s="410"/>
      <c r="U158" s="409">
        <v>1.3</v>
      </c>
      <c r="V158" s="410"/>
      <c r="W158" s="409">
        <v>1.3</v>
      </c>
      <c r="X158" s="410"/>
      <c r="Y158" s="409">
        <v>1.3</v>
      </c>
      <c r="Z158" s="410"/>
      <c r="AA158" s="409">
        <v>1.3</v>
      </c>
      <c r="AB158" s="410"/>
      <c r="AC158" s="409">
        <v>1.3</v>
      </c>
      <c r="AD158" s="410"/>
      <c r="AE158" s="409">
        <v>1.3</v>
      </c>
      <c r="AF158" s="410"/>
      <c r="AG158" s="409">
        <v>0.7</v>
      </c>
      <c r="AH158" s="410"/>
      <c r="AI158" s="409">
        <v>0.8</v>
      </c>
      <c r="AJ158" s="410"/>
      <c r="AK158" s="409">
        <v>0.7</v>
      </c>
      <c r="AL158" s="410"/>
      <c r="AM158" s="409">
        <v>0.7</v>
      </c>
      <c r="AN158" s="410"/>
      <c r="AO158" s="409">
        <v>0.7</v>
      </c>
      <c r="AP158" s="410"/>
      <c r="AQ158" s="409">
        <v>0.7</v>
      </c>
      <c r="AR158" s="410"/>
      <c r="AS158" s="409">
        <v>0.7</v>
      </c>
      <c r="AT158" s="410"/>
      <c r="AU158" s="409">
        <v>0.7</v>
      </c>
      <c r="AV158" s="410"/>
      <c r="AW158" s="409">
        <v>0.7</v>
      </c>
      <c r="AX158" s="410"/>
      <c r="AY158" s="409"/>
      <c r="AZ158" s="410"/>
    </row>
    <row r="159" spans="1:52" x14ac:dyDescent="0.35">
      <c r="A159" s="413" t="s">
        <v>144</v>
      </c>
      <c r="B159" s="413"/>
      <c r="C159" s="413"/>
      <c r="D159" s="413"/>
      <c r="E159" s="413"/>
      <c r="F159" s="413"/>
      <c r="G159" s="413"/>
      <c r="H159" s="413"/>
      <c r="I159" s="413"/>
      <c r="K159" s="409">
        <v>1.3</v>
      </c>
      <c r="L159" s="410"/>
      <c r="M159" s="409">
        <v>1.3</v>
      </c>
      <c r="N159" s="410"/>
      <c r="O159" s="409">
        <v>1.3</v>
      </c>
      <c r="P159" s="410"/>
      <c r="Q159" s="409">
        <v>1.3</v>
      </c>
      <c r="R159" s="410"/>
      <c r="S159" s="409">
        <v>1.3</v>
      </c>
      <c r="T159" s="410"/>
      <c r="U159" s="409">
        <v>1.3</v>
      </c>
      <c r="V159" s="410"/>
      <c r="W159" s="409">
        <v>1.3</v>
      </c>
      <c r="X159" s="410"/>
      <c r="Y159" s="409">
        <v>1.3</v>
      </c>
      <c r="Z159" s="410"/>
      <c r="AA159" s="409">
        <v>1.3</v>
      </c>
      <c r="AB159" s="410"/>
      <c r="AC159" s="409">
        <v>1.3</v>
      </c>
      <c r="AD159" s="410"/>
      <c r="AE159" s="409">
        <v>1.3</v>
      </c>
      <c r="AF159" s="410"/>
      <c r="AG159" s="409">
        <v>0.7</v>
      </c>
      <c r="AH159" s="410"/>
      <c r="AI159" s="409">
        <v>0.8</v>
      </c>
      <c r="AJ159" s="410"/>
      <c r="AK159" s="409">
        <v>0.7</v>
      </c>
      <c r="AL159" s="410"/>
      <c r="AM159" s="409">
        <v>0.7</v>
      </c>
      <c r="AN159" s="410"/>
      <c r="AO159" s="409">
        <v>0.7</v>
      </c>
      <c r="AP159" s="410"/>
      <c r="AQ159" s="409">
        <v>0.7</v>
      </c>
      <c r="AR159" s="410"/>
      <c r="AS159" s="409">
        <v>0.7</v>
      </c>
      <c r="AT159" s="410"/>
      <c r="AU159" s="409">
        <v>0.7</v>
      </c>
      <c r="AV159" s="410"/>
      <c r="AW159" s="409">
        <v>0.7</v>
      </c>
      <c r="AX159" s="410"/>
      <c r="AY159" s="409"/>
      <c r="AZ159" s="410"/>
    </row>
    <row r="160" spans="1:52" x14ac:dyDescent="0.35">
      <c r="A160" s="413" t="s">
        <v>145</v>
      </c>
      <c r="B160" s="413"/>
      <c r="C160" s="413"/>
      <c r="D160" s="413"/>
      <c r="E160" s="413"/>
      <c r="F160" s="413"/>
      <c r="G160" s="413"/>
      <c r="H160" s="413"/>
      <c r="I160" s="413"/>
      <c r="K160" s="409">
        <v>1.3</v>
      </c>
      <c r="L160" s="410"/>
      <c r="M160" s="409">
        <v>1.3</v>
      </c>
      <c r="N160" s="410"/>
      <c r="O160" s="409">
        <v>1.3</v>
      </c>
      <c r="P160" s="410"/>
      <c r="Q160" s="409">
        <v>1.3</v>
      </c>
      <c r="R160" s="410"/>
      <c r="S160" s="409">
        <v>1.3</v>
      </c>
      <c r="T160" s="410"/>
      <c r="U160" s="409">
        <v>1.3</v>
      </c>
      <c r="V160" s="410"/>
      <c r="W160" s="409">
        <v>1.3</v>
      </c>
      <c r="X160" s="410"/>
      <c r="Y160" s="409">
        <v>1.3</v>
      </c>
      <c r="Z160" s="410"/>
      <c r="AA160" s="409">
        <v>1.3</v>
      </c>
      <c r="AB160" s="410"/>
      <c r="AC160" s="409">
        <v>1.3</v>
      </c>
      <c r="AD160" s="410"/>
      <c r="AE160" s="409">
        <v>1.3</v>
      </c>
      <c r="AF160" s="410"/>
      <c r="AG160" s="409">
        <v>0.7</v>
      </c>
      <c r="AH160" s="410"/>
      <c r="AI160" s="409">
        <v>0.8</v>
      </c>
      <c r="AJ160" s="410"/>
      <c r="AK160" s="409">
        <v>0.7</v>
      </c>
      <c r="AL160" s="410"/>
      <c r="AM160" s="409">
        <v>0.7</v>
      </c>
      <c r="AN160" s="410"/>
      <c r="AO160" s="409">
        <v>0.7</v>
      </c>
      <c r="AP160" s="410"/>
      <c r="AQ160" s="409">
        <v>0.7</v>
      </c>
      <c r="AR160" s="410"/>
      <c r="AS160" s="409">
        <v>0.7</v>
      </c>
      <c r="AT160" s="410"/>
      <c r="AU160" s="409">
        <v>0.7</v>
      </c>
      <c r="AV160" s="410"/>
      <c r="AW160" s="409">
        <v>0.7</v>
      </c>
      <c r="AX160" s="410"/>
      <c r="AY160" s="409"/>
      <c r="AZ160" s="410"/>
    </row>
    <row r="161" spans="1:52" ht="8.5" customHeight="1" x14ac:dyDescent="0.35"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spans="1:52" x14ac:dyDescent="0.35">
      <c r="A162" s="543" t="s">
        <v>146</v>
      </c>
      <c r="B162" s="543"/>
      <c r="C162" s="543"/>
      <c r="D162" s="543"/>
      <c r="E162" s="543"/>
      <c r="F162" s="543"/>
      <c r="G162" s="543"/>
      <c r="H162" s="543"/>
      <c r="I162" s="543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154"/>
      <c r="AA162" s="154"/>
      <c r="AB162" s="154"/>
      <c r="AC162" s="154"/>
      <c r="AD162" s="154"/>
      <c r="AE162" s="154"/>
      <c r="AF162" s="154"/>
      <c r="AG162" s="154"/>
      <c r="AH162" s="154"/>
      <c r="AI162" s="154"/>
      <c r="AJ162" s="154"/>
      <c r="AK162" s="154"/>
      <c r="AL162" s="154"/>
      <c r="AM162" s="202"/>
      <c r="AN162" s="202"/>
      <c r="AO162" s="154"/>
      <c r="AP162" s="154"/>
      <c r="AQ162" s="154"/>
      <c r="AR162" s="154"/>
      <c r="AS162" s="154"/>
      <c r="AT162" s="154"/>
      <c r="AU162" s="154"/>
      <c r="AV162" s="154"/>
      <c r="AW162" s="154"/>
      <c r="AX162" s="154"/>
      <c r="AY162" s="154"/>
      <c r="AZ162" s="154"/>
    </row>
    <row r="163" spans="1:52" x14ac:dyDescent="0.35">
      <c r="A163" s="413" t="s">
        <v>149</v>
      </c>
      <c r="B163" s="413"/>
      <c r="C163" s="413"/>
      <c r="D163" s="413"/>
      <c r="E163" s="413"/>
      <c r="F163" s="413"/>
      <c r="G163" s="413"/>
      <c r="H163" s="413"/>
      <c r="I163" s="413"/>
      <c r="K163" s="409">
        <v>0.7</v>
      </c>
      <c r="L163" s="410"/>
      <c r="M163" s="409">
        <v>0.7</v>
      </c>
      <c r="N163" s="410"/>
      <c r="O163" s="409">
        <v>0.7</v>
      </c>
      <c r="P163" s="410"/>
      <c r="Q163" s="409">
        <v>0.7</v>
      </c>
      <c r="R163" s="410"/>
      <c r="S163" s="409">
        <v>0.7</v>
      </c>
      <c r="T163" s="410"/>
      <c r="U163" s="409">
        <v>0.7</v>
      </c>
      <c r="V163" s="410"/>
      <c r="W163" s="409">
        <v>0.7</v>
      </c>
      <c r="X163" s="410"/>
      <c r="Y163" s="409">
        <v>0.7</v>
      </c>
      <c r="Z163" s="410"/>
      <c r="AA163" s="409">
        <v>0.7</v>
      </c>
      <c r="AB163" s="410"/>
      <c r="AC163" s="409">
        <v>0.7</v>
      </c>
      <c r="AD163" s="410"/>
      <c r="AE163" s="409">
        <v>0.7</v>
      </c>
      <c r="AF163" s="410"/>
      <c r="AG163" s="409">
        <v>0.7</v>
      </c>
      <c r="AH163" s="410"/>
      <c r="AI163" s="409">
        <v>0.9</v>
      </c>
      <c r="AJ163" s="410"/>
      <c r="AK163" s="409">
        <v>0.7</v>
      </c>
      <c r="AL163" s="410"/>
      <c r="AM163" s="409">
        <v>0.8</v>
      </c>
      <c r="AN163" s="410"/>
      <c r="AO163" s="409">
        <v>1</v>
      </c>
      <c r="AP163" s="410"/>
      <c r="AQ163" s="409">
        <v>0.7</v>
      </c>
      <c r="AR163" s="410"/>
      <c r="AS163" s="409">
        <v>0.7</v>
      </c>
      <c r="AT163" s="410"/>
      <c r="AU163" s="409">
        <v>0.7</v>
      </c>
      <c r="AV163" s="410"/>
      <c r="AW163" s="409">
        <v>0.7</v>
      </c>
      <c r="AX163" s="410"/>
      <c r="AY163" s="409"/>
      <c r="AZ163" s="410"/>
    </row>
    <row r="164" spans="1:52" x14ac:dyDescent="0.35">
      <c r="A164" s="413" t="s">
        <v>148</v>
      </c>
      <c r="B164" s="413"/>
      <c r="C164" s="413"/>
      <c r="D164" s="413"/>
      <c r="E164" s="413"/>
      <c r="F164" s="413"/>
      <c r="G164" s="413"/>
      <c r="H164" s="413"/>
      <c r="I164" s="413"/>
      <c r="K164" s="409">
        <v>0.7</v>
      </c>
      <c r="L164" s="410"/>
      <c r="M164" s="409">
        <v>0.7</v>
      </c>
      <c r="N164" s="410"/>
      <c r="O164" s="409">
        <v>0.7</v>
      </c>
      <c r="P164" s="410"/>
      <c r="Q164" s="409">
        <v>0.7</v>
      </c>
      <c r="R164" s="410"/>
      <c r="S164" s="409">
        <v>0.7</v>
      </c>
      <c r="T164" s="410"/>
      <c r="U164" s="409">
        <v>0.7</v>
      </c>
      <c r="V164" s="410"/>
      <c r="W164" s="409">
        <v>0.7</v>
      </c>
      <c r="X164" s="410"/>
      <c r="Y164" s="409">
        <v>0.7</v>
      </c>
      <c r="Z164" s="410"/>
      <c r="AA164" s="409">
        <v>0.7</v>
      </c>
      <c r="AB164" s="410"/>
      <c r="AC164" s="409">
        <v>0.7</v>
      </c>
      <c r="AD164" s="410"/>
      <c r="AE164" s="409">
        <v>0.7</v>
      </c>
      <c r="AF164" s="410"/>
      <c r="AG164" s="409">
        <v>0.7</v>
      </c>
      <c r="AH164" s="410"/>
      <c r="AI164" s="409">
        <v>0.9</v>
      </c>
      <c r="AJ164" s="410"/>
      <c r="AK164" s="409">
        <v>0.7</v>
      </c>
      <c r="AL164" s="410"/>
      <c r="AM164" s="409">
        <v>0.8</v>
      </c>
      <c r="AN164" s="410"/>
      <c r="AO164" s="409">
        <v>1</v>
      </c>
      <c r="AP164" s="410"/>
      <c r="AQ164" s="409">
        <v>0.7</v>
      </c>
      <c r="AR164" s="410"/>
      <c r="AS164" s="409">
        <v>0.7</v>
      </c>
      <c r="AT164" s="410"/>
      <c r="AU164" s="409">
        <v>0.7</v>
      </c>
      <c r="AV164" s="410"/>
      <c r="AW164" s="409">
        <v>0.7</v>
      </c>
      <c r="AX164" s="410"/>
      <c r="AY164" s="409"/>
      <c r="AZ164" s="410"/>
    </row>
    <row r="165" spans="1:52" x14ac:dyDescent="0.35">
      <c r="A165" s="429" t="s">
        <v>150</v>
      </c>
      <c r="B165" s="430"/>
      <c r="C165" s="430"/>
      <c r="D165" s="430"/>
      <c r="E165" s="430"/>
      <c r="F165" s="430"/>
      <c r="G165" s="430"/>
      <c r="H165" s="430"/>
      <c r="I165" s="431"/>
      <c r="K165" s="409">
        <v>0.7</v>
      </c>
      <c r="L165" s="410"/>
      <c r="M165" s="409">
        <v>0.7</v>
      </c>
      <c r="N165" s="410"/>
      <c r="O165" s="409">
        <v>0.7</v>
      </c>
      <c r="P165" s="410"/>
      <c r="Q165" s="409">
        <v>0.7</v>
      </c>
      <c r="R165" s="410"/>
      <c r="S165" s="409">
        <v>0.7</v>
      </c>
      <c r="T165" s="410"/>
      <c r="U165" s="409">
        <v>0.7</v>
      </c>
      <c r="V165" s="410"/>
      <c r="W165" s="409">
        <v>0.7</v>
      </c>
      <c r="X165" s="410"/>
      <c r="Y165" s="409">
        <v>0.7</v>
      </c>
      <c r="Z165" s="410"/>
      <c r="AA165" s="409">
        <v>0.7</v>
      </c>
      <c r="AB165" s="410"/>
      <c r="AC165" s="409">
        <v>0.7</v>
      </c>
      <c r="AD165" s="410"/>
      <c r="AE165" s="409">
        <v>0.7</v>
      </c>
      <c r="AF165" s="410"/>
      <c r="AG165" s="409">
        <v>0.7</v>
      </c>
      <c r="AH165" s="410"/>
      <c r="AI165" s="409">
        <v>0.9</v>
      </c>
      <c r="AJ165" s="410"/>
      <c r="AK165" s="409">
        <v>0.7</v>
      </c>
      <c r="AL165" s="410"/>
      <c r="AM165" s="409">
        <v>0.8</v>
      </c>
      <c r="AN165" s="410"/>
      <c r="AO165" s="409">
        <v>1</v>
      </c>
      <c r="AP165" s="410"/>
      <c r="AQ165" s="409">
        <v>0.7</v>
      </c>
      <c r="AR165" s="410"/>
      <c r="AS165" s="409">
        <v>0.7</v>
      </c>
      <c r="AT165" s="410"/>
      <c r="AU165" s="409">
        <v>0.7</v>
      </c>
      <c r="AV165" s="410"/>
      <c r="AW165" s="409">
        <v>0.7</v>
      </c>
      <c r="AX165" s="410"/>
      <c r="AY165" s="409"/>
      <c r="AZ165" s="410"/>
    </row>
    <row r="166" spans="1:52" x14ac:dyDescent="0.35">
      <c r="A166" s="413" t="s">
        <v>147</v>
      </c>
      <c r="B166" s="413"/>
      <c r="C166" s="413"/>
      <c r="D166" s="413"/>
      <c r="E166" s="413"/>
      <c r="F166" s="413"/>
      <c r="G166" s="413"/>
      <c r="H166" s="413"/>
      <c r="I166" s="413"/>
      <c r="K166" s="409">
        <v>0.7</v>
      </c>
      <c r="L166" s="410"/>
      <c r="M166" s="409">
        <v>0.7</v>
      </c>
      <c r="N166" s="410"/>
      <c r="O166" s="409">
        <v>0.7</v>
      </c>
      <c r="P166" s="410"/>
      <c r="Q166" s="409">
        <v>0.7</v>
      </c>
      <c r="R166" s="410"/>
      <c r="S166" s="409">
        <v>0.7</v>
      </c>
      <c r="T166" s="410"/>
      <c r="U166" s="409">
        <v>0.7</v>
      </c>
      <c r="V166" s="410"/>
      <c r="W166" s="409">
        <v>0.7</v>
      </c>
      <c r="X166" s="410"/>
      <c r="Y166" s="409">
        <v>0.7</v>
      </c>
      <c r="Z166" s="410"/>
      <c r="AA166" s="409">
        <v>0.7</v>
      </c>
      <c r="AB166" s="410"/>
      <c r="AC166" s="409">
        <v>0.7</v>
      </c>
      <c r="AD166" s="410"/>
      <c r="AE166" s="409">
        <v>0.7</v>
      </c>
      <c r="AF166" s="410"/>
      <c r="AG166" s="409">
        <v>0.7</v>
      </c>
      <c r="AH166" s="410"/>
      <c r="AI166" s="409">
        <v>0.9</v>
      </c>
      <c r="AJ166" s="410"/>
      <c r="AK166" s="409">
        <v>0.7</v>
      </c>
      <c r="AL166" s="410"/>
      <c r="AM166" s="409">
        <v>0.8</v>
      </c>
      <c r="AN166" s="410"/>
      <c r="AO166" s="409">
        <v>1</v>
      </c>
      <c r="AP166" s="410"/>
      <c r="AQ166" s="409">
        <v>0.7</v>
      </c>
      <c r="AR166" s="410"/>
      <c r="AS166" s="409">
        <v>0.7</v>
      </c>
      <c r="AT166" s="410"/>
      <c r="AU166" s="409">
        <v>0.7</v>
      </c>
      <c r="AV166" s="410"/>
      <c r="AW166" s="409">
        <v>0.7</v>
      </c>
      <c r="AX166" s="410"/>
      <c r="AY166" s="409"/>
      <c r="AZ166" s="410"/>
    </row>
    <row r="167" spans="1:52" ht="8.5" customHeight="1" x14ac:dyDescent="0.35"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spans="1:52" x14ac:dyDescent="0.35">
      <c r="A168" s="543" t="s">
        <v>151</v>
      </c>
      <c r="B168" s="543"/>
      <c r="C168" s="543"/>
      <c r="D168" s="543"/>
      <c r="E168" s="543"/>
      <c r="F168" s="543"/>
      <c r="G168" s="543"/>
      <c r="H168" s="543"/>
      <c r="I168" s="543"/>
      <c r="K168" s="154"/>
      <c r="L168" s="154"/>
      <c r="M168" s="154"/>
      <c r="N168" s="154"/>
      <c r="O168" s="154"/>
      <c r="P168" s="154"/>
      <c r="Q168" s="154"/>
      <c r="R168" s="154"/>
      <c r="S168" s="154"/>
      <c r="T168" s="154"/>
      <c r="U168" s="154"/>
      <c r="V168" s="154"/>
      <c r="W168" s="154"/>
      <c r="X168" s="154"/>
      <c r="Y168" s="154"/>
      <c r="Z168" s="154"/>
      <c r="AA168" s="154"/>
      <c r="AB168" s="154"/>
      <c r="AC168" s="154"/>
      <c r="AD168" s="154"/>
      <c r="AE168" s="154"/>
      <c r="AF168" s="154"/>
      <c r="AG168" s="154"/>
      <c r="AH168" s="154"/>
      <c r="AI168" s="154"/>
      <c r="AJ168" s="154"/>
      <c r="AK168" s="154"/>
      <c r="AL168" s="154"/>
      <c r="AM168" s="202"/>
      <c r="AN168" s="202"/>
      <c r="AO168" s="154"/>
      <c r="AP168" s="154"/>
      <c r="AQ168" s="154"/>
      <c r="AR168" s="154"/>
      <c r="AS168" s="154"/>
      <c r="AT168" s="154"/>
      <c r="AU168" s="154"/>
      <c r="AV168" s="154"/>
      <c r="AW168" s="154"/>
      <c r="AX168" s="154"/>
      <c r="AY168" s="154"/>
      <c r="AZ168" s="154"/>
    </row>
    <row r="169" spans="1:52" x14ac:dyDescent="0.35">
      <c r="A169" s="413" t="s">
        <v>154</v>
      </c>
      <c r="B169" s="413"/>
      <c r="C169" s="413"/>
      <c r="D169" s="413"/>
      <c r="E169" s="413"/>
      <c r="F169" s="413"/>
      <c r="G169" s="413"/>
      <c r="H169" s="413"/>
      <c r="I169" s="413"/>
      <c r="K169" s="409">
        <v>0.9</v>
      </c>
      <c r="L169" s="410"/>
      <c r="M169" s="409">
        <v>0.9</v>
      </c>
      <c r="N169" s="410"/>
      <c r="O169" s="409">
        <v>1</v>
      </c>
      <c r="P169" s="410"/>
      <c r="Q169" s="409">
        <v>0.9</v>
      </c>
      <c r="R169" s="410"/>
      <c r="S169" s="409">
        <v>0.8</v>
      </c>
      <c r="T169" s="410"/>
      <c r="U169" s="409">
        <v>0.9</v>
      </c>
      <c r="V169" s="410"/>
      <c r="W169" s="409">
        <v>0.9</v>
      </c>
      <c r="X169" s="410"/>
      <c r="Y169" s="409">
        <v>1</v>
      </c>
      <c r="Z169" s="410"/>
      <c r="AA169" s="409">
        <v>0.9</v>
      </c>
      <c r="AB169" s="410"/>
      <c r="AC169" s="409">
        <v>0.9</v>
      </c>
      <c r="AD169" s="410"/>
      <c r="AE169" s="409">
        <v>0.9</v>
      </c>
      <c r="AF169" s="410"/>
      <c r="AG169" s="409">
        <v>0.7</v>
      </c>
      <c r="AH169" s="410"/>
      <c r="AI169" s="409">
        <v>0.8</v>
      </c>
      <c r="AJ169" s="410"/>
      <c r="AK169" s="409">
        <v>0.7</v>
      </c>
      <c r="AL169" s="410"/>
      <c r="AM169" s="409">
        <v>0.9</v>
      </c>
      <c r="AN169" s="410"/>
      <c r="AO169" s="409">
        <v>0.9</v>
      </c>
      <c r="AP169" s="410"/>
      <c r="AQ169" s="409">
        <v>0.7</v>
      </c>
      <c r="AR169" s="410"/>
      <c r="AS169" s="409">
        <v>1</v>
      </c>
      <c r="AT169" s="410"/>
      <c r="AU169" s="409" t="s">
        <v>386</v>
      </c>
      <c r="AV169" s="410"/>
      <c r="AW169" s="421">
        <v>1.2</v>
      </c>
      <c r="AX169" s="421"/>
      <c r="AY169" s="409"/>
      <c r="AZ169" s="410"/>
    </row>
    <row r="170" spans="1:52" x14ac:dyDescent="0.35">
      <c r="A170" s="413" t="s">
        <v>367</v>
      </c>
      <c r="B170" s="413"/>
      <c r="C170" s="413"/>
      <c r="D170" s="413"/>
      <c r="E170" s="413"/>
      <c r="F170" s="413"/>
      <c r="G170" s="413"/>
      <c r="H170" s="413"/>
      <c r="I170" s="413"/>
      <c r="K170" s="421">
        <v>0.9</v>
      </c>
      <c r="L170" s="421"/>
      <c r="M170" s="421">
        <v>0.9</v>
      </c>
      <c r="N170" s="421"/>
      <c r="O170" s="421">
        <v>1</v>
      </c>
      <c r="P170" s="421"/>
      <c r="Q170" s="421">
        <v>0.9</v>
      </c>
      <c r="R170" s="421"/>
      <c r="S170" s="409">
        <v>0.8</v>
      </c>
      <c r="T170" s="410"/>
      <c r="U170" s="421">
        <v>0.9</v>
      </c>
      <c r="V170" s="421"/>
      <c r="W170" s="421">
        <v>0.9</v>
      </c>
      <c r="X170" s="421"/>
      <c r="Y170" s="421">
        <v>0.9</v>
      </c>
      <c r="Z170" s="421"/>
      <c r="AA170" s="421">
        <v>0.9</v>
      </c>
      <c r="AB170" s="421"/>
      <c r="AC170" s="421">
        <v>0.9</v>
      </c>
      <c r="AD170" s="421"/>
      <c r="AE170" s="421">
        <v>0.9</v>
      </c>
      <c r="AF170" s="421"/>
      <c r="AG170" s="409">
        <v>0.7</v>
      </c>
      <c r="AH170" s="410"/>
      <c r="AI170" s="409">
        <v>0.8</v>
      </c>
      <c r="AJ170" s="410"/>
      <c r="AK170" s="409">
        <v>0.7</v>
      </c>
      <c r="AL170" s="410"/>
      <c r="AM170" s="421">
        <v>0.9</v>
      </c>
      <c r="AN170" s="421"/>
      <c r="AO170" s="421">
        <v>0.9</v>
      </c>
      <c r="AP170" s="421"/>
      <c r="AQ170" s="409">
        <v>0.7</v>
      </c>
      <c r="AR170" s="410"/>
      <c r="AS170" s="421">
        <v>1</v>
      </c>
      <c r="AT170" s="421"/>
      <c r="AU170" s="409" t="s">
        <v>386</v>
      </c>
      <c r="AV170" s="410"/>
      <c r="AW170" s="409">
        <v>1.2</v>
      </c>
      <c r="AX170" s="410"/>
      <c r="AY170" s="409"/>
      <c r="AZ170" s="410"/>
    </row>
    <row r="171" spans="1:52" x14ac:dyDescent="0.35">
      <c r="A171" s="413" t="s">
        <v>152</v>
      </c>
      <c r="B171" s="413"/>
      <c r="C171" s="413"/>
      <c r="D171" s="413"/>
      <c r="E171" s="413"/>
      <c r="F171" s="413"/>
      <c r="G171" s="413"/>
      <c r="H171" s="413"/>
      <c r="I171" s="413"/>
      <c r="K171" s="409">
        <v>1.1000000000000001</v>
      </c>
      <c r="L171" s="410"/>
      <c r="M171" s="409">
        <v>0.9</v>
      </c>
      <c r="N171" s="410"/>
      <c r="O171" s="409">
        <v>1</v>
      </c>
      <c r="P171" s="410"/>
      <c r="Q171" s="409">
        <v>0.9</v>
      </c>
      <c r="R171" s="410"/>
      <c r="S171" s="409">
        <v>0.8</v>
      </c>
      <c r="T171" s="410"/>
      <c r="U171" s="409">
        <v>0.9</v>
      </c>
      <c r="V171" s="410"/>
      <c r="W171" s="409">
        <v>0.9</v>
      </c>
      <c r="X171" s="410"/>
      <c r="Y171" s="409">
        <v>0.9</v>
      </c>
      <c r="Z171" s="410"/>
      <c r="AA171" s="409">
        <v>0.9</v>
      </c>
      <c r="AB171" s="410"/>
      <c r="AC171" s="409">
        <v>0.9</v>
      </c>
      <c r="AD171" s="410"/>
      <c r="AE171" s="409">
        <v>0.9</v>
      </c>
      <c r="AF171" s="410"/>
      <c r="AG171" s="409">
        <v>0.7</v>
      </c>
      <c r="AH171" s="410"/>
      <c r="AI171" s="409">
        <v>0.8</v>
      </c>
      <c r="AJ171" s="410"/>
      <c r="AK171" s="409">
        <v>0.7</v>
      </c>
      <c r="AL171" s="410"/>
      <c r="AM171" s="409">
        <v>0.9</v>
      </c>
      <c r="AN171" s="410"/>
      <c r="AO171" s="409">
        <v>0.9</v>
      </c>
      <c r="AP171" s="410"/>
      <c r="AQ171" s="409">
        <v>0.7</v>
      </c>
      <c r="AR171" s="410"/>
      <c r="AS171" s="409">
        <v>1</v>
      </c>
      <c r="AT171" s="410"/>
      <c r="AU171" s="409" t="s">
        <v>386</v>
      </c>
      <c r="AV171" s="410"/>
      <c r="AW171" s="421">
        <v>1.2</v>
      </c>
      <c r="AX171" s="421"/>
      <c r="AY171" s="409"/>
      <c r="AZ171" s="410"/>
    </row>
    <row r="172" spans="1:52" x14ac:dyDescent="0.35">
      <c r="A172" s="413" t="s">
        <v>366</v>
      </c>
      <c r="B172" s="413"/>
      <c r="C172" s="413"/>
      <c r="D172" s="413"/>
      <c r="E172" s="413"/>
      <c r="F172" s="413"/>
      <c r="G172" s="413"/>
      <c r="H172" s="413"/>
      <c r="I172" s="413"/>
      <c r="K172" s="421">
        <v>0.9</v>
      </c>
      <c r="L172" s="421"/>
      <c r="M172" s="409">
        <v>0.9</v>
      </c>
      <c r="N172" s="410"/>
      <c r="O172" s="421">
        <v>1</v>
      </c>
      <c r="P172" s="421"/>
      <c r="Q172" s="409">
        <v>0.9</v>
      </c>
      <c r="R172" s="410"/>
      <c r="S172" s="409">
        <v>0.8</v>
      </c>
      <c r="T172" s="410"/>
      <c r="U172" s="409">
        <v>0.9</v>
      </c>
      <c r="V172" s="410"/>
      <c r="W172" s="409">
        <v>0.9</v>
      </c>
      <c r="X172" s="410"/>
      <c r="Y172" s="409">
        <v>0.9</v>
      </c>
      <c r="Z172" s="410"/>
      <c r="AA172" s="409">
        <v>0.9</v>
      </c>
      <c r="AB172" s="410"/>
      <c r="AC172" s="409">
        <v>0.9</v>
      </c>
      <c r="AD172" s="410"/>
      <c r="AE172" s="409">
        <v>0.9</v>
      </c>
      <c r="AF172" s="410"/>
      <c r="AG172" s="409">
        <v>0.7</v>
      </c>
      <c r="AH172" s="410"/>
      <c r="AI172" s="409">
        <v>0.8</v>
      </c>
      <c r="AJ172" s="410"/>
      <c r="AK172" s="409">
        <v>0.7</v>
      </c>
      <c r="AL172" s="410"/>
      <c r="AM172" s="409">
        <v>0.9</v>
      </c>
      <c r="AN172" s="410"/>
      <c r="AO172" s="409">
        <v>0.9</v>
      </c>
      <c r="AP172" s="410"/>
      <c r="AQ172" s="409">
        <v>0.7</v>
      </c>
      <c r="AR172" s="410"/>
      <c r="AS172" s="421">
        <v>1</v>
      </c>
      <c r="AT172" s="421"/>
      <c r="AU172" s="409" t="s">
        <v>386</v>
      </c>
      <c r="AV172" s="410"/>
      <c r="AW172" s="421">
        <v>1.2</v>
      </c>
      <c r="AX172" s="421"/>
      <c r="AY172" s="409"/>
      <c r="AZ172" s="410"/>
    </row>
    <row r="173" spans="1:52" x14ac:dyDescent="0.35">
      <c r="A173" s="413" t="s">
        <v>153</v>
      </c>
      <c r="B173" s="413"/>
      <c r="C173" s="413"/>
      <c r="D173" s="413"/>
      <c r="E173" s="413"/>
      <c r="F173" s="413"/>
      <c r="G173" s="413"/>
      <c r="H173" s="413"/>
      <c r="I173" s="413"/>
      <c r="K173" s="409">
        <v>0.9</v>
      </c>
      <c r="L173" s="410"/>
      <c r="M173" s="421">
        <v>1</v>
      </c>
      <c r="N173" s="421"/>
      <c r="O173" s="409">
        <v>1</v>
      </c>
      <c r="P173" s="410"/>
      <c r="Q173" s="421">
        <v>0.9</v>
      </c>
      <c r="R173" s="421"/>
      <c r="S173" s="409">
        <v>0.8</v>
      </c>
      <c r="T173" s="410"/>
      <c r="U173" s="421">
        <v>0.9</v>
      </c>
      <c r="V173" s="421"/>
      <c r="W173" s="421">
        <v>0.9</v>
      </c>
      <c r="X173" s="421"/>
      <c r="Y173" s="421">
        <v>0.9</v>
      </c>
      <c r="Z173" s="421"/>
      <c r="AA173" s="421">
        <v>1</v>
      </c>
      <c r="AB173" s="421"/>
      <c r="AC173" s="421">
        <v>0.9</v>
      </c>
      <c r="AD173" s="421"/>
      <c r="AE173" s="421">
        <v>0.9</v>
      </c>
      <c r="AF173" s="421"/>
      <c r="AG173" s="409">
        <v>0.7</v>
      </c>
      <c r="AH173" s="410"/>
      <c r="AI173" s="409">
        <v>0.8</v>
      </c>
      <c r="AJ173" s="410"/>
      <c r="AK173" s="409">
        <v>0.7</v>
      </c>
      <c r="AL173" s="410"/>
      <c r="AM173" s="421">
        <v>1.2</v>
      </c>
      <c r="AN173" s="421"/>
      <c r="AO173" s="421">
        <v>0.9</v>
      </c>
      <c r="AP173" s="421"/>
      <c r="AQ173" s="409">
        <v>0.7</v>
      </c>
      <c r="AR173" s="410"/>
      <c r="AS173" s="409">
        <v>1</v>
      </c>
      <c r="AT173" s="410"/>
      <c r="AU173" s="409" t="s">
        <v>386</v>
      </c>
      <c r="AV173" s="410"/>
      <c r="AW173" s="409">
        <v>1.2</v>
      </c>
      <c r="AX173" s="410"/>
      <c r="AY173" s="409"/>
      <c r="AZ173" s="410"/>
    </row>
    <row r="174" spans="1:52" ht="8.5" customHeight="1" x14ac:dyDescent="0.35"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1:52" x14ac:dyDescent="0.35">
      <c r="A175" s="543" t="s">
        <v>155</v>
      </c>
      <c r="B175" s="543"/>
      <c r="C175" s="543"/>
      <c r="D175" s="543"/>
      <c r="E175" s="543"/>
      <c r="F175" s="543"/>
      <c r="G175" s="543"/>
      <c r="H175" s="543"/>
      <c r="I175" s="543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154"/>
      <c r="AA175" s="154"/>
      <c r="AB175" s="154"/>
      <c r="AC175" s="154"/>
      <c r="AD175" s="154"/>
      <c r="AE175" s="154"/>
      <c r="AF175" s="154"/>
      <c r="AG175" s="154"/>
      <c r="AH175" s="154"/>
      <c r="AI175" s="154"/>
      <c r="AJ175" s="154"/>
      <c r="AK175" s="154"/>
      <c r="AL175" s="154"/>
      <c r="AM175" s="202"/>
      <c r="AN175" s="202"/>
      <c r="AO175" s="154"/>
      <c r="AP175" s="154"/>
      <c r="AQ175" s="154"/>
      <c r="AR175" s="154"/>
      <c r="AS175" s="154"/>
      <c r="AT175" s="154"/>
      <c r="AU175" s="154"/>
      <c r="AV175" s="154"/>
      <c r="AW175" s="154"/>
      <c r="AX175" s="154"/>
      <c r="AY175" s="154"/>
      <c r="AZ175" s="154"/>
    </row>
    <row r="176" spans="1:52" x14ac:dyDescent="0.35">
      <c r="A176" s="413" t="s">
        <v>157</v>
      </c>
      <c r="B176" s="413"/>
      <c r="C176" s="413"/>
      <c r="D176" s="413"/>
      <c r="E176" s="413"/>
      <c r="F176" s="413"/>
      <c r="G176" s="413"/>
      <c r="H176" s="413"/>
      <c r="I176" s="413"/>
      <c r="K176" s="409">
        <v>0.7</v>
      </c>
      <c r="L176" s="410"/>
      <c r="M176" s="409">
        <v>0.7</v>
      </c>
      <c r="N176" s="410"/>
      <c r="O176" s="409">
        <v>0.9</v>
      </c>
      <c r="P176" s="410"/>
      <c r="Q176" s="409">
        <v>0.7</v>
      </c>
      <c r="R176" s="410"/>
      <c r="S176" s="409">
        <v>0.7</v>
      </c>
      <c r="T176" s="410"/>
      <c r="U176" s="409">
        <v>0.7</v>
      </c>
      <c r="V176" s="410"/>
      <c r="W176" s="409">
        <v>0.7</v>
      </c>
      <c r="X176" s="410"/>
      <c r="Y176" s="409">
        <v>0.7</v>
      </c>
      <c r="Z176" s="410"/>
      <c r="AA176" s="409">
        <v>0.7</v>
      </c>
      <c r="AB176" s="410"/>
      <c r="AC176" s="409">
        <v>0.7</v>
      </c>
      <c r="AD176" s="410"/>
      <c r="AE176" s="409">
        <v>0.7</v>
      </c>
      <c r="AF176" s="410"/>
      <c r="AG176" s="409">
        <v>0.7</v>
      </c>
      <c r="AH176" s="410"/>
      <c r="AI176" s="409">
        <v>0.7</v>
      </c>
      <c r="AJ176" s="410"/>
      <c r="AK176" s="409">
        <v>0.8</v>
      </c>
      <c r="AL176" s="410"/>
      <c r="AM176" s="409">
        <v>0.7</v>
      </c>
      <c r="AN176" s="410"/>
      <c r="AO176" s="409">
        <v>0.7</v>
      </c>
      <c r="AP176" s="410"/>
      <c r="AQ176" s="409">
        <v>0.7</v>
      </c>
      <c r="AR176" s="410"/>
      <c r="AS176" s="409">
        <v>0.9</v>
      </c>
      <c r="AT176" s="410"/>
      <c r="AU176" s="409">
        <v>0.7</v>
      </c>
      <c r="AV176" s="410"/>
      <c r="AW176" s="409">
        <v>0.8</v>
      </c>
      <c r="AX176" s="410"/>
      <c r="AY176" s="409"/>
      <c r="AZ176" s="410"/>
    </row>
    <row r="177" spans="1:52" x14ac:dyDescent="0.35">
      <c r="A177" s="413" t="s">
        <v>156</v>
      </c>
      <c r="B177" s="413"/>
      <c r="C177" s="413"/>
      <c r="D177" s="413"/>
      <c r="E177" s="413"/>
      <c r="F177" s="413"/>
      <c r="G177" s="413"/>
      <c r="H177" s="413"/>
      <c r="I177" s="413"/>
      <c r="K177" s="409">
        <v>0.7</v>
      </c>
      <c r="L177" s="410"/>
      <c r="M177" s="409">
        <v>0.7</v>
      </c>
      <c r="N177" s="410"/>
      <c r="O177" s="409">
        <v>0.9</v>
      </c>
      <c r="P177" s="410"/>
      <c r="Q177" s="409">
        <v>0.7</v>
      </c>
      <c r="R177" s="410"/>
      <c r="S177" s="409">
        <v>0.7</v>
      </c>
      <c r="T177" s="410"/>
      <c r="U177" s="409">
        <v>0.7</v>
      </c>
      <c r="V177" s="410"/>
      <c r="W177" s="409">
        <v>0.7</v>
      </c>
      <c r="X177" s="410"/>
      <c r="Y177" s="409">
        <v>0.7</v>
      </c>
      <c r="Z177" s="410"/>
      <c r="AA177" s="409">
        <v>0.7</v>
      </c>
      <c r="AB177" s="410"/>
      <c r="AC177" s="409">
        <v>0.7</v>
      </c>
      <c r="AD177" s="410"/>
      <c r="AE177" s="409">
        <v>0.7</v>
      </c>
      <c r="AF177" s="410"/>
      <c r="AG177" s="409">
        <v>0.7</v>
      </c>
      <c r="AH177" s="410"/>
      <c r="AI177" s="409">
        <v>0.7</v>
      </c>
      <c r="AJ177" s="410"/>
      <c r="AK177" s="409">
        <v>0.8</v>
      </c>
      <c r="AL177" s="410"/>
      <c r="AM177" s="409">
        <v>0.7</v>
      </c>
      <c r="AN177" s="410"/>
      <c r="AO177" s="409">
        <v>0.7</v>
      </c>
      <c r="AP177" s="410"/>
      <c r="AQ177" s="409">
        <v>0.7</v>
      </c>
      <c r="AR177" s="410"/>
      <c r="AS177" s="421">
        <v>1.2</v>
      </c>
      <c r="AT177" s="421"/>
      <c r="AU177" s="409">
        <v>0.7</v>
      </c>
      <c r="AV177" s="410"/>
      <c r="AW177" s="409">
        <v>0.8</v>
      </c>
      <c r="AX177" s="410"/>
      <c r="AY177" s="409"/>
      <c r="AZ177" s="410"/>
    </row>
    <row r="178" spans="1:52" x14ac:dyDescent="0.35">
      <c r="A178" s="413" t="s">
        <v>158</v>
      </c>
      <c r="B178" s="413"/>
      <c r="C178" s="413"/>
      <c r="D178" s="413"/>
      <c r="E178" s="413"/>
      <c r="F178" s="413"/>
      <c r="G178" s="413"/>
      <c r="H178" s="413"/>
      <c r="I178" s="413"/>
      <c r="K178" s="409">
        <v>0.7</v>
      </c>
      <c r="L178" s="410"/>
      <c r="M178" s="409">
        <v>0.7</v>
      </c>
      <c r="N178" s="410"/>
      <c r="O178" s="421">
        <v>0.9</v>
      </c>
      <c r="P178" s="421"/>
      <c r="Q178" s="409">
        <v>0.7</v>
      </c>
      <c r="R178" s="410"/>
      <c r="S178" s="409">
        <v>0.7</v>
      </c>
      <c r="T178" s="410"/>
      <c r="U178" s="409">
        <v>0.7</v>
      </c>
      <c r="V178" s="410"/>
      <c r="W178" s="409">
        <v>0.7</v>
      </c>
      <c r="X178" s="410"/>
      <c r="Y178" s="409">
        <v>0.7</v>
      </c>
      <c r="Z178" s="410"/>
      <c r="AA178" s="409">
        <v>0.7</v>
      </c>
      <c r="AB178" s="410"/>
      <c r="AC178" s="409">
        <v>0.7</v>
      </c>
      <c r="AD178" s="410"/>
      <c r="AE178" s="409">
        <v>0.7</v>
      </c>
      <c r="AF178" s="410"/>
      <c r="AG178" s="409">
        <v>0.7</v>
      </c>
      <c r="AH178" s="410"/>
      <c r="AI178" s="409">
        <v>0.7</v>
      </c>
      <c r="AJ178" s="410"/>
      <c r="AK178" s="409">
        <v>0.8</v>
      </c>
      <c r="AL178" s="410"/>
      <c r="AM178" s="409">
        <v>0.7</v>
      </c>
      <c r="AN178" s="410"/>
      <c r="AO178" s="409">
        <v>0.7</v>
      </c>
      <c r="AP178" s="410"/>
      <c r="AQ178" s="409">
        <v>0.7</v>
      </c>
      <c r="AR178" s="410"/>
      <c r="AS178" s="409">
        <v>1.2</v>
      </c>
      <c r="AT178" s="410"/>
      <c r="AU178" s="409">
        <v>0.7</v>
      </c>
      <c r="AV178" s="410"/>
      <c r="AW178" s="409">
        <v>0.8</v>
      </c>
      <c r="AX178" s="410"/>
      <c r="AY178" s="409"/>
      <c r="AZ178" s="410"/>
    </row>
    <row r="179" spans="1:52" x14ac:dyDescent="0.35">
      <c r="A179" s="413" t="s">
        <v>264</v>
      </c>
      <c r="B179" s="413"/>
      <c r="C179" s="413"/>
      <c r="D179" s="413"/>
      <c r="E179" s="413"/>
      <c r="F179" s="413"/>
      <c r="G179" s="413"/>
      <c r="H179" s="413"/>
      <c r="I179" s="413"/>
      <c r="K179" s="409">
        <v>0.7</v>
      </c>
      <c r="L179" s="410"/>
      <c r="M179" s="409">
        <v>0.7</v>
      </c>
      <c r="N179" s="410"/>
      <c r="O179" s="409">
        <v>0.9</v>
      </c>
      <c r="P179" s="410"/>
      <c r="Q179" s="409">
        <v>0.7</v>
      </c>
      <c r="R179" s="410"/>
      <c r="S179" s="409">
        <v>0.7</v>
      </c>
      <c r="T179" s="410"/>
      <c r="U179" s="409">
        <v>0.7</v>
      </c>
      <c r="V179" s="410"/>
      <c r="W179" s="409">
        <v>0.7</v>
      </c>
      <c r="X179" s="410"/>
      <c r="Y179" s="409">
        <v>0.7</v>
      </c>
      <c r="Z179" s="410"/>
      <c r="AA179" s="409">
        <v>0.7</v>
      </c>
      <c r="AB179" s="410"/>
      <c r="AC179" s="409">
        <v>0.9</v>
      </c>
      <c r="AD179" s="410"/>
      <c r="AE179" s="409">
        <v>0.7</v>
      </c>
      <c r="AF179" s="410"/>
      <c r="AG179" s="409">
        <v>0.7</v>
      </c>
      <c r="AH179" s="410"/>
      <c r="AI179" s="409">
        <v>0.7</v>
      </c>
      <c r="AJ179" s="410"/>
      <c r="AK179" s="409">
        <v>0.8</v>
      </c>
      <c r="AL179" s="410"/>
      <c r="AM179" s="409">
        <v>0.7</v>
      </c>
      <c r="AN179" s="410"/>
      <c r="AO179" s="409">
        <v>0.7</v>
      </c>
      <c r="AP179" s="410"/>
      <c r="AQ179" s="409">
        <v>0.7</v>
      </c>
      <c r="AR179" s="410"/>
      <c r="AS179" s="409">
        <v>0.9</v>
      </c>
      <c r="AT179" s="410"/>
      <c r="AU179" s="409">
        <v>0.7</v>
      </c>
      <c r="AV179" s="410"/>
      <c r="AW179" s="409">
        <v>0.8</v>
      </c>
      <c r="AX179" s="410"/>
      <c r="AY179" s="409"/>
      <c r="AZ179" s="410"/>
    </row>
    <row r="180" spans="1:52" x14ac:dyDescent="0.35">
      <c r="A180" s="413" t="s">
        <v>265</v>
      </c>
      <c r="B180" s="413"/>
      <c r="C180" s="413"/>
      <c r="D180" s="413"/>
      <c r="E180" s="413"/>
      <c r="F180" s="413"/>
      <c r="G180" s="413"/>
      <c r="H180" s="413"/>
      <c r="I180" s="413"/>
      <c r="K180" s="409">
        <v>0.7</v>
      </c>
      <c r="L180" s="410"/>
      <c r="M180" s="409">
        <v>0.7</v>
      </c>
      <c r="N180" s="410"/>
      <c r="O180" s="409">
        <v>0.9</v>
      </c>
      <c r="P180" s="410"/>
      <c r="Q180" s="409">
        <v>0.7</v>
      </c>
      <c r="R180" s="410"/>
      <c r="S180" s="409">
        <v>1</v>
      </c>
      <c r="T180" s="410"/>
      <c r="U180" s="409">
        <v>0.7</v>
      </c>
      <c r="V180" s="410"/>
      <c r="W180" s="409">
        <v>0.7</v>
      </c>
      <c r="X180" s="410"/>
      <c r="Y180" s="409">
        <v>0.7</v>
      </c>
      <c r="Z180" s="410"/>
      <c r="AA180" s="409">
        <v>0.7</v>
      </c>
      <c r="AB180" s="410"/>
      <c r="AC180" s="409">
        <v>0.7</v>
      </c>
      <c r="AD180" s="410"/>
      <c r="AE180" s="409">
        <v>0.7</v>
      </c>
      <c r="AF180" s="410"/>
      <c r="AG180" s="409">
        <v>0.7</v>
      </c>
      <c r="AH180" s="410"/>
      <c r="AI180" s="409">
        <v>0.7</v>
      </c>
      <c r="AJ180" s="410"/>
      <c r="AK180" s="409">
        <v>0.8</v>
      </c>
      <c r="AL180" s="410"/>
      <c r="AM180" s="409">
        <v>0.7</v>
      </c>
      <c r="AN180" s="410"/>
      <c r="AO180" s="409">
        <v>0.7</v>
      </c>
      <c r="AP180" s="410"/>
      <c r="AQ180" s="409">
        <v>0.7</v>
      </c>
      <c r="AR180" s="410"/>
      <c r="AS180" s="421">
        <v>0.9</v>
      </c>
      <c r="AT180" s="421"/>
      <c r="AU180" s="409">
        <v>0.7</v>
      </c>
      <c r="AV180" s="410"/>
      <c r="AW180" s="409">
        <v>0.8</v>
      </c>
      <c r="AX180" s="410"/>
      <c r="AY180" s="409"/>
      <c r="AZ180" s="410"/>
    </row>
    <row r="181" spans="1:52" ht="8.5" customHeight="1" x14ac:dyDescent="0.35"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spans="1:52" x14ac:dyDescent="0.35">
      <c r="A182" s="543" t="s">
        <v>159</v>
      </c>
      <c r="B182" s="543"/>
      <c r="C182" s="543"/>
      <c r="D182" s="543"/>
      <c r="E182" s="543"/>
      <c r="F182" s="543"/>
      <c r="G182" s="543"/>
      <c r="H182" s="543"/>
      <c r="I182" s="543"/>
      <c r="K182" s="154"/>
      <c r="L182" s="154"/>
      <c r="M182" s="154"/>
      <c r="N182" s="154"/>
      <c r="O182" s="154"/>
      <c r="P182" s="154"/>
      <c r="Q182" s="154"/>
      <c r="R182" s="154"/>
      <c r="S182" s="154"/>
      <c r="T182" s="154"/>
      <c r="U182" s="154"/>
      <c r="V182" s="154"/>
      <c r="W182" s="154"/>
      <c r="X182" s="154"/>
      <c r="Y182" s="154"/>
      <c r="Z182" s="154"/>
      <c r="AA182" s="154"/>
      <c r="AB182" s="154"/>
      <c r="AC182" s="154"/>
      <c r="AD182" s="154"/>
      <c r="AE182" s="154"/>
      <c r="AF182" s="154"/>
      <c r="AG182" s="154"/>
      <c r="AH182" s="154"/>
      <c r="AI182" s="154"/>
      <c r="AJ182" s="154"/>
      <c r="AK182" s="154"/>
      <c r="AL182" s="154"/>
      <c r="AM182" s="202"/>
      <c r="AN182" s="202"/>
      <c r="AO182" s="154"/>
      <c r="AP182" s="154"/>
      <c r="AQ182" s="154"/>
      <c r="AR182" s="154"/>
      <c r="AS182" s="154"/>
      <c r="AT182" s="154"/>
      <c r="AU182" s="154"/>
      <c r="AV182" s="154"/>
      <c r="AW182" s="154"/>
      <c r="AX182" s="154"/>
      <c r="AY182" s="154"/>
      <c r="AZ182" s="154"/>
    </row>
    <row r="183" spans="1:52" x14ac:dyDescent="0.35">
      <c r="A183" s="413" t="s">
        <v>160</v>
      </c>
      <c r="B183" s="413"/>
      <c r="C183" s="413"/>
      <c r="D183" s="413"/>
      <c r="E183" s="413"/>
      <c r="F183" s="413"/>
      <c r="G183" s="413"/>
      <c r="H183" s="413"/>
      <c r="I183" s="413"/>
      <c r="K183" s="409">
        <v>0.8</v>
      </c>
      <c r="L183" s="410"/>
      <c r="M183" s="409">
        <v>1.2</v>
      </c>
      <c r="N183" s="410"/>
      <c r="O183" s="409">
        <v>0.8</v>
      </c>
      <c r="P183" s="410"/>
      <c r="Q183" s="409">
        <v>1</v>
      </c>
      <c r="R183" s="410"/>
      <c r="S183" s="409">
        <v>0.9</v>
      </c>
      <c r="T183" s="410"/>
      <c r="U183" s="409">
        <v>0.8</v>
      </c>
      <c r="V183" s="410"/>
      <c r="W183" s="409">
        <v>0.9</v>
      </c>
      <c r="X183" s="410"/>
      <c r="Y183" s="409">
        <v>0.8</v>
      </c>
      <c r="Z183" s="410"/>
      <c r="AA183" s="409">
        <v>1</v>
      </c>
      <c r="AB183" s="410"/>
      <c r="AC183" s="409">
        <v>0.8</v>
      </c>
      <c r="AD183" s="410"/>
      <c r="AE183" s="409">
        <v>0.9</v>
      </c>
      <c r="AF183" s="410"/>
      <c r="AG183" s="409">
        <v>1.1000000000000001</v>
      </c>
      <c r="AH183" s="410"/>
      <c r="AI183" s="409">
        <v>1.1000000000000001</v>
      </c>
      <c r="AJ183" s="410"/>
      <c r="AK183" s="409">
        <v>0.7</v>
      </c>
      <c r="AL183" s="410"/>
      <c r="AM183" s="409">
        <v>1.1000000000000001</v>
      </c>
      <c r="AN183" s="410"/>
      <c r="AO183" s="409">
        <v>0.8</v>
      </c>
      <c r="AP183" s="410"/>
      <c r="AQ183" s="409">
        <v>0.7</v>
      </c>
      <c r="AR183" s="410"/>
      <c r="AS183" s="409">
        <v>0.8</v>
      </c>
      <c r="AT183" s="410"/>
      <c r="AU183" s="409">
        <v>0.8</v>
      </c>
      <c r="AV183" s="410"/>
      <c r="AW183" s="409">
        <v>0.8</v>
      </c>
      <c r="AX183" s="410"/>
      <c r="AY183" s="409"/>
      <c r="AZ183" s="410"/>
    </row>
    <row r="184" spans="1:52" x14ac:dyDescent="0.35">
      <c r="A184" s="413" t="s">
        <v>423</v>
      </c>
      <c r="B184" s="413"/>
      <c r="C184" s="413"/>
      <c r="D184" s="413"/>
      <c r="E184" s="413"/>
      <c r="F184" s="413"/>
      <c r="G184" s="413"/>
      <c r="H184" s="413"/>
      <c r="I184" s="413"/>
      <c r="K184" s="409">
        <v>0.8</v>
      </c>
      <c r="L184" s="410"/>
      <c r="M184" s="409">
        <v>0.9</v>
      </c>
      <c r="N184" s="410"/>
      <c r="O184" s="409">
        <v>0.8</v>
      </c>
      <c r="P184" s="410"/>
      <c r="Q184" s="409">
        <v>1</v>
      </c>
      <c r="R184" s="410"/>
      <c r="S184" s="409">
        <v>0.9</v>
      </c>
      <c r="T184" s="410"/>
      <c r="U184" s="409">
        <v>0.8</v>
      </c>
      <c r="V184" s="410"/>
      <c r="W184" s="421">
        <v>1.2</v>
      </c>
      <c r="X184" s="421"/>
      <c r="Y184" s="409">
        <v>0.8</v>
      </c>
      <c r="Z184" s="410"/>
      <c r="AA184" s="409">
        <v>0.7</v>
      </c>
      <c r="AB184" s="410"/>
      <c r="AC184" s="409">
        <v>0.8</v>
      </c>
      <c r="AD184" s="410"/>
      <c r="AE184" s="421">
        <v>0.9</v>
      </c>
      <c r="AF184" s="421"/>
      <c r="AG184" s="409">
        <v>1.1000000000000001</v>
      </c>
      <c r="AH184" s="410"/>
      <c r="AI184" s="409">
        <v>1.3</v>
      </c>
      <c r="AJ184" s="410"/>
      <c r="AK184" s="409">
        <v>1</v>
      </c>
      <c r="AL184" s="410"/>
      <c r="AM184" s="409">
        <v>0.8</v>
      </c>
      <c r="AN184" s="410"/>
      <c r="AO184" s="409">
        <v>0.8</v>
      </c>
      <c r="AP184" s="410"/>
      <c r="AQ184" s="409">
        <v>0.7</v>
      </c>
      <c r="AR184" s="410"/>
      <c r="AS184" s="409">
        <v>0.8</v>
      </c>
      <c r="AT184" s="410"/>
      <c r="AU184" s="409">
        <v>0.8</v>
      </c>
      <c r="AV184" s="410"/>
      <c r="AW184" s="409">
        <v>0.8</v>
      </c>
      <c r="AX184" s="410"/>
      <c r="AY184" s="409"/>
      <c r="AZ184" s="410"/>
    </row>
    <row r="185" spans="1:52" x14ac:dyDescent="0.35">
      <c r="A185" s="413" t="s">
        <v>161</v>
      </c>
      <c r="B185" s="413"/>
      <c r="C185" s="413"/>
      <c r="D185" s="413"/>
      <c r="E185" s="413"/>
      <c r="F185" s="413"/>
      <c r="G185" s="413"/>
      <c r="H185" s="413"/>
      <c r="I185" s="413"/>
      <c r="K185" s="409">
        <v>1</v>
      </c>
      <c r="L185" s="410"/>
      <c r="M185" s="409">
        <v>1.2</v>
      </c>
      <c r="N185" s="410"/>
      <c r="O185" s="409">
        <v>1.1000000000000001</v>
      </c>
      <c r="P185" s="410"/>
      <c r="Q185" s="409">
        <v>1.1000000000000001</v>
      </c>
      <c r="R185" s="410"/>
      <c r="S185" s="409">
        <v>1.2</v>
      </c>
      <c r="T185" s="410"/>
      <c r="U185" s="409">
        <v>1.1000000000000001</v>
      </c>
      <c r="V185" s="410"/>
      <c r="W185" s="409">
        <v>1.1000000000000001</v>
      </c>
      <c r="X185" s="410"/>
      <c r="Y185" s="409">
        <v>1.1000000000000001</v>
      </c>
      <c r="Z185" s="410"/>
      <c r="AA185" s="409">
        <v>1.2</v>
      </c>
      <c r="AB185" s="410"/>
      <c r="AC185" s="409">
        <v>1.1000000000000001</v>
      </c>
      <c r="AD185" s="410"/>
      <c r="AE185" s="409">
        <v>1.1000000000000001</v>
      </c>
      <c r="AF185" s="410"/>
      <c r="AG185" s="409">
        <v>1.1000000000000001</v>
      </c>
      <c r="AH185" s="410"/>
      <c r="AI185" s="409">
        <v>1.1000000000000001</v>
      </c>
      <c r="AJ185" s="410"/>
      <c r="AK185" s="409">
        <v>1</v>
      </c>
      <c r="AL185" s="410"/>
      <c r="AM185" s="409">
        <v>1.1000000000000001</v>
      </c>
      <c r="AN185" s="410"/>
      <c r="AO185" s="409">
        <v>0.8</v>
      </c>
      <c r="AP185" s="410"/>
      <c r="AQ185" s="409">
        <v>0.7</v>
      </c>
      <c r="AR185" s="410"/>
      <c r="AS185" s="409">
        <v>0.8</v>
      </c>
      <c r="AT185" s="410"/>
      <c r="AU185" s="409">
        <v>0.8</v>
      </c>
      <c r="AV185" s="410"/>
      <c r="AW185" s="409">
        <v>0.8</v>
      </c>
      <c r="AX185" s="410"/>
      <c r="AY185" s="409"/>
      <c r="AZ185" s="410"/>
    </row>
    <row r="186" spans="1:52" x14ac:dyDescent="0.35">
      <c r="A186" s="413" t="s">
        <v>162</v>
      </c>
      <c r="B186" s="413"/>
      <c r="C186" s="413"/>
      <c r="D186" s="413"/>
      <c r="E186" s="413"/>
      <c r="F186" s="413"/>
      <c r="G186" s="413"/>
      <c r="H186" s="413"/>
      <c r="I186" s="413"/>
      <c r="K186" s="409">
        <v>0.8</v>
      </c>
      <c r="L186" s="410"/>
      <c r="M186" s="409">
        <v>0.9</v>
      </c>
      <c r="N186" s="410"/>
      <c r="O186" s="409">
        <v>1.2</v>
      </c>
      <c r="P186" s="410"/>
      <c r="Q186" s="409">
        <v>0.7</v>
      </c>
      <c r="R186" s="410"/>
      <c r="S186" s="409">
        <v>0.9</v>
      </c>
      <c r="T186" s="410"/>
      <c r="U186" s="409">
        <v>1.3</v>
      </c>
      <c r="V186" s="410"/>
      <c r="W186" s="409">
        <v>0.9</v>
      </c>
      <c r="X186" s="410"/>
      <c r="Y186" s="409">
        <v>0.8</v>
      </c>
      <c r="Z186" s="410"/>
      <c r="AA186" s="409">
        <v>0.7</v>
      </c>
      <c r="AB186" s="410"/>
      <c r="AC186" s="409">
        <v>0.8</v>
      </c>
      <c r="AD186" s="410"/>
      <c r="AE186" s="409">
        <v>1.3</v>
      </c>
      <c r="AF186" s="410"/>
      <c r="AG186" s="409">
        <v>1.1000000000000001</v>
      </c>
      <c r="AH186" s="410"/>
      <c r="AI186" s="409">
        <v>0.9</v>
      </c>
      <c r="AJ186" s="410"/>
      <c r="AK186" s="409">
        <v>0.8</v>
      </c>
      <c r="AL186" s="410"/>
      <c r="AM186" s="409">
        <v>0.8</v>
      </c>
      <c r="AN186" s="410"/>
      <c r="AO186" s="409">
        <v>0.8</v>
      </c>
      <c r="AP186" s="410"/>
      <c r="AQ186" s="409">
        <v>0.7</v>
      </c>
      <c r="AR186" s="410"/>
      <c r="AS186" s="409">
        <v>0.7</v>
      </c>
      <c r="AT186" s="410"/>
      <c r="AU186" s="409">
        <v>0.8</v>
      </c>
      <c r="AV186" s="410"/>
      <c r="AW186" s="409">
        <v>0.8</v>
      </c>
      <c r="AX186" s="410"/>
      <c r="AY186" s="409"/>
      <c r="AZ186" s="410"/>
    </row>
    <row r="187" spans="1:52" x14ac:dyDescent="0.35">
      <c r="A187" s="413" t="s">
        <v>165</v>
      </c>
      <c r="B187" s="413"/>
      <c r="C187" s="413"/>
      <c r="D187" s="413"/>
      <c r="E187" s="413"/>
      <c r="F187" s="413"/>
      <c r="G187" s="413"/>
      <c r="H187" s="413"/>
      <c r="I187" s="413"/>
      <c r="K187" s="409">
        <v>0.8</v>
      </c>
      <c r="L187" s="410"/>
      <c r="M187" s="409">
        <v>0.9</v>
      </c>
      <c r="N187" s="410"/>
      <c r="O187" s="409">
        <v>0.8</v>
      </c>
      <c r="P187" s="410"/>
      <c r="Q187" s="409">
        <v>1</v>
      </c>
      <c r="R187" s="410"/>
      <c r="S187" s="409">
        <v>0.9</v>
      </c>
      <c r="T187" s="410"/>
      <c r="U187" s="409">
        <v>0.8</v>
      </c>
      <c r="V187" s="410"/>
      <c r="W187" s="421">
        <v>0.9</v>
      </c>
      <c r="X187" s="421"/>
      <c r="Y187" s="409">
        <v>1.1000000000000001</v>
      </c>
      <c r="Z187" s="410"/>
      <c r="AA187" s="409">
        <v>0.7</v>
      </c>
      <c r="AB187" s="410"/>
      <c r="AC187" s="409">
        <v>0.8</v>
      </c>
      <c r="AD187" s="410"/>
      <c r="AE187" s="421">
        <v>0.9</v>
      </c>
      <c r="AF187" s="421"/>
      <c r="AG187" s="409">
        <v>1.1000000000000001</v>
      </c>
      <c r="AH187" s="410"/>
      <c r="AI187" s="409">
        <v>1.1000000000000001</v>
      </c>
      <c r="AJ187" s="410"/>
      <c r="AK187" s="409">
        <v>1</v>
      </c>
      <c r="AL187" s="410"/>
      <c r="AM187" s="409">
        <v>0.8</v>
      </c>
      <c r="AN187" s="410"/>
      <c r="AO187" s="409">
        <v>0.8</v>
      </c>
      <c r="AP187" s="410"/>
      <c r="AQ187" s="409">
        <v>0.7</v>
      </c>
      <c r="AR187" s="410"/>
      <c r="AS187" s="409">
        <v>0.8</v>
      </c>
      <c r="AT187" s="410"/>
      <c r="AU187" s="409">
        <v>0.8</v>
      </c>
      <c r="AV187" s="410"/>
      <c r="AW187" s="409">
        <v>0.8</v>
      </c>
      <c r="AX187" s="410"/>
      <c r="AY187" s="409"/>
      <c r="AZ187" s="410"/>
    </row>
    <row r="188" spans="1:52" x14ac:dyDescent="0.35">
      <c r="A188" s="413" t="s">
        <v>163</v>
      </c>
      <c r="B188" s="413"/>
      <c r="C188" s="413"/>
      <c r="D188" s="413"/>
      <c r="E188" s="413"/>
      <c r="F188" s="413"/>
      <c r="G188" s="413"/>
      <c r="H188" s="413"/>
      <c r="I188" s="413"/>
      <c r="K188" s="409">
        <v>0.8</v>
      </c>
      <c r="L188" s="410"/>
      <c r="M188" s="409">
        <v>0.9</v>
      </c>
      <c r="N188" s="410"/>
      <c r="O188" s="409">
        <v>0.8</v>
      </c>
      <c r="P188" s="410"/>
      <c r="Q188" s="409">
        <v>1</v>
      </c>
      <c r="R188" s="410"/>
      <c r="S188" s="409">
        <v>1.1000000000000001</v>
      </c>
      <c r="T188" s="410"/>
      <c r="U188" s="409">
        <v>1.2</v>
      </c>
      <c r="V188" s="410"/>
      <c r="W188" s="409">
        <v>1.1000000000000001</v>
      </c>
      <c r="X188" s="410"/>
      <c r="Y188" s="409">
        <v>0.8</v>
      </c>
      <c r="Z188" s="410"/>
      <c r="AA188" s="409">
        <v>0.7</v>
      </c>
      <c r="AB188" s="410"/>
      <c r="AC188" s="409">
        <v>1.1000000000000001</v>
      </c>
      <c r="AD188" s="410"/>
      <c r="AE188" s="409">
        <v>1.3</v>
      </c>
      <c r="AF188" s="410"/>
      <c r="AG188" s="409">
        <v>1.1000000000000001</v>
      </c>
      <c r="AH188" s="410"/>
      <c r="AI188" s="409">
        <v>1.1000000000000001</v>
      </c>
      <c r="AJ188" s="410"/>
      <c r="AK188" s="409">
        <v>1</v>
      </c>
      <c r="AL188" s="410"/>
      <c r="AM188" s="409">
        <v>1</v>
      </c>
      <c r="AN188" s="410"/>
      <c r="AO188" s="409">
        <v>0.8</v>
      </c>
      <c r="AP188" s="410"/>
      <c r="AQ188" s="409">
        <v>0.7</v>
      </c>
      <c r="AR188" s="410"/>
      <c r="AS188" s="409">
        <v>0.8</v>
      </c>
      <c r="AT188" s="410"/>
      <c r="AU188" s="409">
        <v>0.8</v>
      </c>
      <c r="AV188" s="410"/>
      <c r="AW188" s="409">
        <v>0.8</v>
      </c>
      <c r="AX188" s="410"/>
      <c r="AY188" s="409"/>
      <c r="AZ188" s="410"/>
    </row>
    <row r="189" spans="1:52" x14ac:dyDescent="0.35">
      <c r="A189" s="413" t="s">
        <v>167</v>
      </c>
      <c r="B189" s="413"/>
      <c r="C189" s="413"/>
      <c r="D189" s="413"/>
      <c r="E189" s="413"/>
      <c r="F189" s="413"/>
      <c r="G189" s="413"/>
      <c r="H189" s="413"/>
      <c r="I189" s="413"/>
      <c r="K189" s="409">
        <v>0.8</v>
      </c>
      <c r="L189" s="410"/>
      <c r="M189" s="409">
        <v>0.9</v>
      </c>
      <c r="N189" s="410"/>
      <c r="O189" s="409">
        <v>0.8</v>
      </c>
      <c r="P189" s="410"/>
      <c r="Q189" s="409">
        <v>1</v>
      </c>
      <c r="R189" s="410"/>
      <c r="S189" s="409">
        <v>0.9</v>
      </c>
      <c r="T189" s="410"/>
      <c r="U189" s="409">
        <v>0.8</v>
      </c>
      <c r="V189" s="410"/>
      <c r="W189" s="421">
        <v>0.9</v>
      </c>
      <c r="X189" s="421"/>
      <c r="Y189" s="409">
        <v>0.8</v>
      </c>
      <c r="Z189" s="410"/>
      <c r="AA189" s="409">
        <v>0.7</v>
      </c>
      <c r="AB189" s="410"/>
      <c r="AC189" s="409">
        <v>0.8</v>
      </c>
      <c r="AD189" s="410"/>
      <c r="AE189" s="421">
        <v>0.9</v>
      </c>
      <c r="AF189" s="421"/>
      <c r="AG189" s="409">
        <v>1.1000000000000001</v>
      </c>
      <c r="AH189" s="410"/>
      <c r="AI189" s="409">
        <v>0.7</v>
      </c>
      <c r="AJ189" s="410"/>
      <c r="AK189" s="409">
        <v>0.7</v>
      </c>
      <c r="AL189" s="410"/>
      <c r="AM189" s="409">
        <v>0.8</v>
      </c>
      <c r="AN189" s="410"/>
      <c r="AO189" s="409">
        <v>0.8</v>
      </c>
      <c r="AP189" s="410"/>
      <c r="AQ189" s="409">
        <v>0.7</v>
      </c>
      <c r="AR189" s="410"/>
      <c r="AS189" s="409">
        <v>0.8</v>
      </c>
      <c r="AT189" s="410"/>
      <c r="AU189" s="409">
        <v>0.8</v>
      </c>
      <c r="AV189" s="410"/>
      <c r="AW189" s="409">
        <v>0.8</v>
      </c>
      <c r="AX189" s="410"/>
      <c r="AY189" s="409"/>
      <c r="AZ189" s="410"/>
    </row>
    <row r="190" spans="1:52" x14ac:dyDescent="0.35">
      <c r="A190" s="413" t="s">
        <v>430</v>
      </c>
      <c r="B190" s="413"/>
      <c r="C190" s="413"/>
      <c r="D190" s="413"/>
      <c r="E190" s="413"/>
      <c r="F190" s="413"/>
      <c r="G190" s="413"/>
      <c r="H190" s="413"/>
      <c r="I190" s="413"/>
      <c r="K190" s="409">
        <v>0.8</v>
      </c>
      <c r="L190" s="410"/>
      <c r="M190" s="409">
        <v>0.9</v>
      </c>
      <c r="N190" s="410"/>
      <c r="O190" s="409">
        <v>0.8</v>
      </c>
      <c r="P190" s="410"/>
      <c r="Q190" s="409">
        <v>0.9</v>
      </c>
      <c r="R190" s="410"/>
      <c r="S190" s="409">
        <v>0.9</v>
      </c>
      <c r="T190" s="410"/>
      <c r="U190" s="409">
        <v>0.8</v>
      </c>
      <c r="V190" s="410"/>
      <c r="W190" s="409">
        <v>0.9</v>
      </c>
      <c r="X190" s="410"/>
      <c r="Y190" s="409">
        <v>0.8</v>
      </c>
      <c r="Z190" s="410"/>
      <c r="AA190" s="409">
        <v>0.7</v>
      </c>
      <c r="AB190" s="410"/>
      <c r="AC190" s="409">
        <v>0.8</v>
      </c>
      <c r="AD190" s="410"/>
      <c r="AE190" s="409">
        <v>0.9</v>
      </c>
      <c r="AF190" s="410"/>
      <c r="AG190" s="409">
        <v>1.1000000000000001</v>
      </c>
      <c r="AH190" s="410"/>
      <c r="AI190" s="409">
        <v>1.1000000000000001</v>
      </c>
      <c r="AJ190" s="410"/>
      <c r="AK190" s="409">
        <v>1</v>
      </c>
      <c r="AL190" s="410"/>
      <c r="AM190" s="409">
        <v>0.8</v>
      </c>
      <c r="AN190" s="410"/>
      <c r="AO190" s="409">
        <v>0.8</v>
      </c>
      <c r="AP190" s="410"/>
      <c r="AQ190" s="409">
        <v>0.7</v>
      </c>
      <c r="AR190" s="410"/>
      <c r="AS190" s="409">
        <v>1.1000000000000001</v>
      </c>
      <c r="AT190" s="410"/>
      <c r="AU190" s="409">
        <v>0.8</v>
      </c>
      <c r="AV190" s="410"/>
      <c r="AW190" s="409">
        <v>0.8</v>
      </c>
      <c r="AX190" s="410"/>
      <c r="AY190" s="409"/>
      <c r="AZ190" s="410"/>
    </row>
    <row r="191" spans="1:52" x14ac:dyDescent="0.35">
      <c r="A191" s="413" t="s">
        <v>430</v>
      </c>
      <c r="B191" s="413"/>
      <c r="C191" s="413"/>
      <c r="D191" s="413"/>
      <c r="E191" s="413"/>
      <c r="F191" s="413"/>
      <c r="G191" s="413"/>
      <c r="H191" s="413"/>
      <c r="I191" s="413"/>
      <c r="K191" s="409">
        <v>0.8</v>
      </c>
      <c r="L191" s="410"/>
      <c r="M191" s="409">
        <v>0.9</v>
      </c>
      <c r="N191" s="410"/>
      <c r="O191" s="409">
        <v>0.8</v>
      </c>
      <c r="P191" s="410"/>
      <c r="Q191" s="409">
        <v>0.9</v>
      </c>
      <c r="R191" s="410"/>
      <c r="S191" s="409">
        <v>0.9</v>
      </c>
      <c r="T191" s="410"/>
      <c r="U191" s="409">
        <v>0.8</v>
      </c>
      <c r="V191" s="410"/>
      <c r="W191" s="409">
        <v>0.9</v>
      </c>
      <c r="X191" s="410"/>
      <c r="Y191" s="409">
        <v>0.8</v>
      </c>
      <c r="Z191" s="410"/>
      <c r="AA191" s="409">
        <v>0.7</v>
      </c>
      <c r="AB191" s="410"/>
      <c r="AC191" s="409">
        <v>0.8</v>
      </c>
      <c r="AD191" s="410"/>
      <c r="AE191" s="409">
        <v>0.9</v>
      </c>
      <c r="AF191" s="410"/>
      <c r="AG191" s="409">
        <v>1.1000000000000001</v>
      </c>
      <c r="AH191" s="410"/>
      <c r="AI191" s="409">
        <v>1.1000000000000001</v>
      </c>
      <c r="AJ191" s="410"/>
      <c r="AK191" s="409">
        <v>1</v>
      </c>
      <c r="AL191" s="410"/>
      <c r="AM191" s="409">
        <v>0.8</v>
      </c>
      <c r="AN191" s="410"/>
      <c r="AO191" s="409">
        <v>0.8</v>
      </c>
      <c r="AP191" s="410"/>
      <c r="AQ191" s="409">
        <v>0.7</v>
      </c>
      <c r="AR191" s="410"/>
      <c r="AS191" s="409">
        <v>1.1000000000000001</v>
      </c>
      <c r="AT191" s="410"/>
      <c r="AU191" s="409">
        <v>0.8</v>
      </c>
      <c r="AV191" s="410"/>
      <c r="AW191" s="409">
        <v>0.8</v>
      </c>
      <c r="AX191" s="410"/>
      <c r="AY191" s="409"/>
      <c r="AZ191" s="410"/>
    </row>
    <row r="192" spans="1:52" x14ac:dyDescent="0.35">
      <c r="A192" s="413" t="s">
        <v>430</v>
      </c>
      <c r="B192" s="413"/>
      <c r="C192" s="413"/>
      <c r="D192" s="413"/>
      <c r="E192" s="413"/>
      <c r="F192" s="413"/>
      <c r="G192" s="413"/>
      <c r="H192" s="413"/>
      <c r="I192" s="413"/>
      <c r="K192" s="409">
        <v>0.8</v>
      </c>
      <c r="L192" s="410"/>
      <c r="M192" s="409">
        <v>0.9</v>
      </c>
      <c r="N192" s="410"/>
      <c r="O192" s="409">
        <v>0.8</v>
      </c>
      <c r="P192" s="410"/>
      <c r="Q192" s="409">
        <v>0.9</v>
      </c>
      <c r="R192" s="410"/>
      <c r="S192" s="409">
        <v>0.9</v>
      </c>
      <c r="T192" s="410"/>
      <c r="U192" s="409">
        <v>0.8</v>
      </c>
      <c r="V192" s="410"/>
      <c r="W192" s="421">
        <v>0.9</v>
      </c>
      <c r="X192" s="421"/>
      <c r="Y192" s="409">
        <v>0.8</v>
      </c>
      <c r="Z192" s="410"/>
      <c r="AA192" s="409">
        <v>0.7</v>
      </c>
      <c r="AB192" s="410"/>
      <c r="AC192" s="409">
        <v>0.8</v>
      </c>
      <c r="AD192" s="410"/>
      <c r="AE192" s="421">
        <v>0.9</v>
      </c>
      <c r="AF192" s="421"/>
      <c r="AG192" s="409">
        <v>1.1000000000000001</v>
      </c>
      <c r="AH192" s="410"/>
      <c r="AI192" s="409">
        <v>1.1000000000000001</v>
      </c>
      <c r="AJ192" s="410"/>
      <c r="AK192" s="409">
        <v>1</v>
      </c>
      <c r="AL192" s="410"/>
      <c r="AM192" s="409">
        <v>0.8</v>
      </c>
      <c r="AN192" s="410"/>
      <c r="AO192" s="409">
        <v>0.8</v>
      </c>
      <c r="AP192" s="410"/>
      <c r="AQ192" s="409">
        <v>0.7</v>
      </c>
      <c r="AR192" s="410"/>
      <c r="AS192" s="409">
        <v>1.1000000000000001</v>
      </c>
      <c r="AT192" s="410"/>
      <c r="AU192" s="409">
        <v>0.8</v>
      </c>
      <c r="AV192" s="410"/>
      <c r="AW192" s="409">
        <v>0.8</v>
      </c>
      <c r="AX192" s="410"/>
      <c r="AY192" s="409"/>
      <c r="AZ192" s="410"/>
    </row>
    <row r="193" spans="1:52" x14ac:dyDescent="0.35">
      <c r="A193" s="413" t="s">
        <v>166</v>
      </c>
      <c r="B193" s="413"/>
      <c r="C193" s="413"/>
      <c r="D193" s="413"/>
      <c r="E193" s="413"/>
      <c r="F193" s="413"/>
      <c r="G193" s="413"/>
      <c r="H193" s="413"/>
      <c r="I193" s="413"/>
      <c r="K193" s="409">
        <v>0.8</v>
      </c>
      <c r="L193" s="410"/>
      <c r="M193" s="409">
        <v>0.9</v>
      </c>
      <c r="N193" s="410"/>
      <c r="O193" s="409">
        <v>0.8</v>
      </c>
      <c r="P193" s="410"/>
      <c r="Q193" s="409">
        <v>1</v>
      </c>
      <c r="R193" s="410"/>
      <c r="S193" s="409">
        <v>0.9</v>
      </c>
      <c r="T193" s="410"/>
      <c r="U193" s="409">
        <v>0.8</v>
      </c>
      <c r="V193" s="410"/>
      <c r="W193" s="409">
        <v>0.9</v>
      </c>
      <c r="X193" s="410"/>
      <c r="Y193" s="409">
        <v>0.8</v>
      </c>
      <c r="Z193" s="410"/>
      <c r="AA193" s="409">
        <v>0.7</v>
      </c>
      <c r="AB193" s="410"/>
      <c r="AC193" s="409">
        <v>0.8</v>
      </c>
      <c r="AD193" s="410"/>
      <c r="AE193" s="409">
        <v>0.9</v>
      </c>
      <c r="AF193" s="410"/>
      <c r="AG193" s="409">
        <v>1.1000000000000001</v>
      </c>
      <c r="AH193" s="410"/>
      <c r="AI193" s="409">
        <v>1.1000000000000001</v>
      </c>
      <c r="AJ193" s="410"/>
      <c r="AK193" s="409">
        <v>1</v>
      </c>
      <c r="AL193" s="410"/>
      <c r="AM193" s="409">
        <v>0.8</v>
      </c>
      <c r="AN193" s="410"/>
      <c r="AO193" s="409">
        <v>0.8</v>
      </c>
      <c r="AP193" s="410"/>
      <c r="AQ193" s="409">
        <v>0.7</v>
      </c>
      <c r="AR193" s="410"/>
      <c r="AS193" s="409">
        <v>0.7</v>
      </c>
      <c r="AT193" s="410"/>
      <c r="AU193" s="409">
        <v>0.8</v>
      </c>
      <c r="AV193" s="410"/>
      <c r="AW193" s="409">
        <v>0.8</v>
      </c>
      <c r="AX193" s="410"/>
      <c r="AY193" s="409"/>
      <c r="AZ193" s="410"/>
    </row>
    <row r="194" spans="1:52" x14ac:dyDescent="0.35">
      <c r="A194" s="413" t="s">
        <v>164</v>
      </c>
      <c r="B194" s="413"/>
      <c r="C194" s="413"/>
      <c r="D194" s="413"/>
      <c r="E194" s="413"/>
      <c r="F194" s="413"/>
      <c r="G194" s="413"/>
      <c r="H194" s="413"/>
      <c r="I194" s="413"/>
      <c r="K194" s="409">
        <v>0.8</v>
      </c>
      <c r="L194" s="410"/>
      <c r="M194" s="409">
        <v>0.9</v>
      </c>
      <c r="N194" s="410"/>
      <c r="O194" s="409">
        <v>0.8</v>
      </c>
      <c r="P194" s="410"/>
      <c r="Q194" s="409">
        <v>1</v>
      </c>
      <c r="R194" s="410"/>
      <c r="S194" s="409">
        <v>0.7</v>
      </c>
      <c r="T194" s="410"/>
      <c r="U194" s="409">
        <v>0.8</v>
      </c>
      <c r="V194" s="410"/>
      <c r="W194" s="409">
        <v>0.9</v>
      </c>
      <c r="X194" s="410"/>
      <c r="Y194" s="409">
        <v>0.8</v>
      </c>
      <c r="Z194" s="410"/>
      <c r="AA194" s="409">
        <v>1.2</v>
      </c>
      <c r="AB194" s="410"/>
      <c r="AC194" s="409">
        <v>0.8</v>
      </c>
      <c r="AD194" s="410"/>
      <c r="AE194" s="409">
        <v>0.9</v>
      </c>
      <c r="AF194" s="410"/>
      <c r="AG194" s="409">
        <v>0.7</v>
      </c>
      <c r="AH194" s="410"/>
      <c r="AI194" s="409">
        <v>0.7</v>
      </c>
      <c r="AJ194" s="410"/>
      <c r="AK194" s="409">
        <v>1</v>
      </c>
      <c r="AL194" s="410"/>
      <c r="AM194" s="409">
        <v>0.8</v>
      </c>
      <c r="AN194" s="410"/>
      <c r="AO194" s="409">
        <v>0.8</v>
      </c>
      <c r="AP194" s="410"/>
      <c r="AQ194" s="409">
        <v>0.7</v>
      </c>
      <c r="AR194" s="410"/>
      <c r="AS194" s="409">
        <v>0.8</v>
      </c>
      <c r="AT194" s="410"/>
      <c r="AU194" s="409">
        <v>1.2</v>
      </c>
      <c r="AV194" s="410"/>
      <c r="AW194" s="409">
        <v>1.2</v>
      </c>
      <c r="AX194" s="410"/>
      <c r="AY194" s="409"/>
      <c r="AZ194" s="410"/>
    </row>
    <row r="195" spans="1:52" x14ac:dyDescent="0.35">
      <c r="A195" s="413" t="s">
        <v>186</v>
      </c>
      <c r="B195" s="413"/>
      <c r="C195" s="413"/>
      <c r="D195" s="413"/>
      <c r="E195" s="413"/>
      <c r="F195" s="413"/>
      <c r="G195" s="413"/>
      <c r="H195" s="413"/>
      <c r="I195" s="413"/>
      <c r="K195" s="409">
        <v>0.8</v>
      </c>
      <c r="L195" s="410"/>
      <c r="M195" s="409">
        <v>0.9</v>
      </c>
      <c r="N195" s="410"/>
      <c r="O195" s="409">
        <v>1.3</v>
      </c>
      <c r="P195" s="410"/>
      <c r="Q195" s="409">
        <v>1</v>
      </c>
      <c r="R195" s="410"/>
      <c r="S195" s="409">
        <v>0.9</v>
      </c>
      <c r="T195" s="410"/>
      <c r="U195" s="409">
        <v>0.8</v>
      </c>
      <c r="V195" s="410"/>
      <c r="W195" s="421">
        <v>0.9</v>
      </c>
      <c r="X195" s="421"/>
      <c r="Y195" s="409">
        <v>1.2</v>
      </c>
      <c r="Z195" s="410"/>
      <c r="AA195" s="409">
        <v>0.7</v>
      </c>
      <c r="AB195" s="410"/>
      <c r="AC195" s="409">
        <v>1.3</v>
      </c>
      <c r="AD195" s="410"/>
      <c r="AE195" s="421">
        <v>0.9</v>
      </c>
      <c r="AF195" s="421"/>
      <c r="AG195" s="409">
        <v>1</v>
      </c>
      <c r="AH195" s="410"/>
      <c r="AI195" s="409">
        <v>0.7</v>
      </c>
      <c r="AJ195" s="410"/>
      <c r="AK195" s="409">
        <v>1</v>
      </c>
      <c r="AL195" s="410"/>
      <c r="AM195" s="409">
        <v>0.8</v>
      </c>
      <c r="AN195" s="410"/>
      <c r="AO195" s="409">
        <v>0.8</v>
      </c>
      <c r="AP195" s="410"/>
      <c r="AQ195" s="409">
        <v>0.7</v>
      </c>
      <c r="AR195" s="410"/>
      <c r="AS195" s="409">
        <v>0.8</v>
      </c>
      <c r="AT195" s="410"/>
      <c r="AU195" s="409">
        <v>1.2</v>
      </c>
      <c r="AV195" s="410"/>
      <c r="AW195" s="409">
        <v>1.2</v>
      </c>
      <c r="AX195" s="410"/>
      <c r="AY195" s="409"/>
      <c r="AZ195" s="410"/>
    </row>
    <row r="196" spans="1:52" ht="8.5" customHeight="1" x14ac:dyDescent="0.35"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spans="1:52" x14ac:dyDescent="0.35">
      <c r="A197" s="543" t="s">
        <v>168</v>
      </c>
      <c r="B197" s="543"/>
      <c r="C197" s="543"/>
      <c r="D197" s="543"/>
      <c r="E197" s="543"/>
      <c r="F197" s="543"/>
      <c r="G197" s="543"/>
      <c r="H197" s="543"/>
      <c r="I197" s="543"/>
      <c r="K197" s="154"/>
      <c r="L197" s="154"/>
      <c r="M197" s="154"/>
      <c r="N197" s="154"/>
      <c r="O197" s="154"/>
      <c r="P197" s="154"/>
      <c r="Q197" s="154"/>
      <c r="R197" s="154"/>
      <c r="S197" s="154"/>
      <c r="T197" s="154"/>
      <c r="U197" s="154"/>
      <c r="V197" s="154"/>
      <c r="W197" s="154"/>
      <c r="X197" s="154"/>
      <c r="Y197" s="154"/>
      <c r="Z197" s="154"/>
      <c r="AA197" s="154"/>
      <c r="AB197" s="154"/>
      <c r="AC197" s="154"/>
      <c r="AD197" s="154"/>
      <c r="AE197" s="154"/>
      <c r="AF197" s="154"/>
      <c r="AG197" s="154"/>
      <c r="AH197" s="154"/>
      <c r="AI197" s="154"/>
      <c r="AJ197" s="154"/>
      <c r="AK197" s="154"/>
      <c r="AL197" s="154"/>
      <c r="AM197" s="202"/>
      <c r="AN197" s="202"/>
      <c r="AO197" s="154"/>
      <c r="AP197" s="154"/>
      <c r="AQ197" s="154"/>
      <c r="AR197" s="154"/>
      <c r="AS197" s="154"/>
      <c r="AT197" s="154"/>
      <c r="AU197" s="154"/>
      <c r="AV197" s="154"/>
      <c r="AW197" s="154"/>
      <c r="AX197" s="154"/>
      <c r="AY197" s="154"/>
      <c r="AZ197" s="154"/>
    </row>
    <row r="198" spans="1:52" x14ac:dyDescent="0.35">
      <c r="A198" s="413" t="s">
        <v>170</v>
      </c>
      <c r="B198" s="413"/>
      <c r="C198" s="413"/>
      <c r="D198" s="413"/>
      <c r="E198" s="413"/>
      <c r="F198" s="413"/>
      <c r="G198" s="413"/>
      <c r="H198" s="413"/>
      <c r="I198" s="413"/>
      <c r="K198" s="409">
        <v>1.1000000000000001</v>
      </c>
      <c r="L198" s="410"/>
      <c r="M198" s="409">
        <v>0.9</v>
      </c>
      <c r="N198" s="410"/>
      <c r="O198" s="409">
        <v>1.1000000000000001</v>
      </c>
      <c r="P198" s="410"/>
      <c r="Q198" s="409">
        <v>0.7</v>
      </c>
      <c r="R198" s="410"/>
      <c r="S198" s="409">
        <v>0.7</v>
      </c>
      <c r="T198" s="410"/>
      <c r="U198" s="409">
        <v>1.1000000000000001</v>
      </c>
      <c r="V198" s="410"/>
      <c r="W198" s="409">
        <v>1</v>
      </c>
      <c r="X198" s="410"/>
      <c r="Y198" s="409">
        <v>1.3</v>
      </c>
      <c r="Z198" s="410"/>
      <c r="AA198" s="409">
        <v>1.1000000000000001</v>
      </c>
      <c r="AB198" s="410"/>
      <c r="AC198" s="409">
        <v>1.2</v>
      </c>
      <c r="AD198" s="410"/>
      <c r="AE198" s="409">
        <v>1.2</v>
      </c>
      <c r="AF198" s="410"/>
      <c r="AG198" s="409">
        <v>1</v>
      </c>
      <c r="AH198" s="410"/>
      <c r="AI198" s="409">
        <v>1</v>
      </c>
      <c r="AJ198" s="410"/>
      <c r="AK198" s="409">
        <v>0.8</v>
      </c>
      <c r="AL198" s="410"/>
      <c r="AM198" s="409">
        <v>1.1000000000000001</v>
      </c>
      <c r="AN198" s="410"/>
      <c r="AO198" s="409">
        <v>1.2</v>
      </c>
      <c r="AP198" s="410"/>
      <c r="AQ198" s="409">
        <v>1.3</v>
      </c>
      <c r="AR198" s="410"/>
      <c r="AS198" s="409">
        <v>0.9</v>
      </c>
      <c r="AT198" s="410"/>
      <c r="AU198" s="409">
        <v>0.8</v>
      </c>
      <c r="AV198" s="410"/>
      <c r="AW198" s="409">
        <v>0.8</v>
      </c>
      <c r="AX198" s="410"/>
      <c r="AY198" s="409"/>
      <c r="AZ198" s="410"/>
    </row>
    <row r="199" spans="1:52" x14ac:dyDescent="0.35">
      <c r="A199" s="413" t="s">
        <v>251</v>
      </c>
      <c r="B199" s="413"/>
      <c r="C199" s="413"/>
      <c r="D199" s="413"/>
      <c r="E199" s="413"/>
      <c r="F199" s="413"/>
      <c r="G199" s="413"/>
      <c r="H199" s="413"/>
      <c r="I199" s="413"/>
      <c r="K199" s="409">
        <v>1.1000000000000001</v>
      </c>
      <c r="L199" s="410"/>
      <c r="M199" s="409">
        <v>1.1000000000000001</v>
      </c>
      <c r="N199" s="410"/>
      <c r="O199" s="409">
        <v>1.1000000000000001</v>
      </c>
      <c r="P199" s="410"/>
      <c r="Q199" s="409">
        <v>1.1000000000000001</v>
      </c>
      <c r="R199" s="410"/>
      <c r="S199" s="409">
        <v>0.7</v>
      </c>
      <c r="T199" s="410"/>
      <c r="U199" s="409">
        <v>1.1000000000000001</v>
      </c>
      <c r="V199" s="410"/>
      <c r="W199" s="409">
        <v>1.2</v>
      </c>
      <c r="X199" s="410"/>
      <c r="Y199" s="409">
        <v>1.3</v>
      </c>
      <c r="Z199" s="410"/>
      <c r="AA199" s="409">
        <v>1.1000000000000001</v>
      </c>
      <c r="AB199" s="410"/>
      <c r="AC199" s="409">
        <v>1.2</v>
      </c>
      <c r="AD199" s="410"/>
      <c r="AE199" s="409">
        <v>0.8</v>
      </c>
      <c r="AF199" s="410"/>
      <c r="AG199" s="409">
        <v>1</v>
      </c>
      <c r="AH199" s="410"/>
      <c r="AI199" s="409">
        <v>1</v>
      </c>
      <c r="AJ199" s="410"/>
      <c r="AK199" s="409">
        <v>1</v>
      </c>
      <c r="AL199" s="410"/>
      <c r="AM199" s="409">
        <v>0.7</v>
      </c>
      <c r="AN199" s="410"/>
      <c r="AO199" s="409">
        <v>1.2</v>
      </c>
      <c r="AP199" s="410"/>
      <c r="AQ199" s="409">
        <v>1.3</v>
      </c>
      <c r="AR199" s="410"/>
      <c r="AS199" s="409">
        <v>1.3</v>
      </c>
      <c r="AT199" s="410"/>
      <c r="AU199" s="409">
        <v>0.8</v>
      </c>
      <c r="AV199" s="410"/>
      <c r="AW199" s="409">
        <v>0.8</v>
      </c>
      <c r="AX199" s="410"/>
      <c r="AY199" s="409"/>
      <c r="AZ199" s="410"/>
    </row>
    <row r="200" spans="1:52" x14ac:dyDescent="0.35">
      <c r="A200" s="413" t="s">
        <v>171</v>
      </c>
      <c r="B200" s="413"/>
      <c r="C200" s="413"/>
      <c r="D200" s="413"/>
      <c r="E200" s="413"/>
      <c r="F200" s="413"/>
      <c r="G200" s="413"/>
      <c r="H200" s="413"/>
      <c r="I200" s="413"/>
      <c r="K200" s="409">
        <v>0.7</v>
      </c>
      <c r="L200" s="410"/>
      <c r="M200" s="409">
        <v>0.9</v>
      </c>
      <c r="N200" s="410"/>
      <c r="O200" s="409">
        <v>0.8</v>
      </c>
      <c r="P200" s="410"/>
      <c r="Q200" s="409">
        <v>1.1000000000000001</v>
      </c>
      <c r="R200" s="410"/>
      <c r="S200" s="409">
        <v>0.7</v>
      </c>
      <c r="T200" s="410"/>
      <c r="U200" s="409">
        <v>0.7</v>
      </c>
      <c r="V200" s="410"/>
      <c r="W200" s="409">
        <v>0.7</v>
      </c>
      <c r="X200" s="410"/>
      <c r="Y200" s="409">
        <v>1.3</v>
      </c>
      <c r="Z200" s="410"/>
      <c r="AA200" s="409">
        <v>1.3</v>
      </c>
      <c r="AB200" s="410"/>
      <c r="AC200" s="409">
        <v>1.2</v>
      </c>
      <c r="AD200" s="410"/>
      <c r="AE200" s="409">
        <v>1.2</v>
      </c>
      <c r="AF200" s="410"/>
      <c r="AG200" s="409">
        <v>1.2</v>
      </c>
      <c r="AH200" s="410"/>
      <c r="AI200" s="409">
        <v>0.7</v>
      </c>
      <c r="AJ200" s="410"/>
      <c r="AK200" s="409">
        <v>1</v>
      </c>
      <c r="AL200" s="410"/>
      <c r="AM200" s="409">
        <v>0.7</v>
      </c>
      <c r="AN200" s="410"/>
      <c r="AO200" s="409">
        <v>0.8</v>
      </c>
      <c r="AP200" s="410"/>
      <c r="AQ200" s="409">
        <v>0.7</v>
      </c>
      <c r="AR200" s="410"/>
      <c r="AS200" s="421">
        <v>0.9</v>
      </c>
      <c r="AT200" s="421"/>
      <c r="AU200" s="409">
        <v>0.8</v>
      </c>
      <c r="AV200" s="410"/>
      <c r="AW200" s="409">
        <v>0.8</v>
      </c>
      <c r="AX200" s="410"/>
      <c r="AY200" s="409"/>
      <c r="AZ200" s="410"/>
    </row>
    <row r="201" spans="1:52" x14ac:dyDescent="0.35">
      <c r="A201" s="413" t="s">
        <v>169</v>
      </c>
      <c r="B201" s="413"/>
      <c r="C201" s="413"/>
      <c r="D201" s="413"/>
      <c r="E201" s="413"/>
      <c r="F201" s="413"/>
      <c r="G201" s="413"/>
      <c r="H201" s="413"/>
      <c r="I201" s="413"/>
      <c r="K201" s="409">
        <v>1.3</v>
      </c>
      <c r="L201" s="410"/>
      <c r="M201" s="409">
        <v>0.9</v>
      </c>
      <c r="N201" s="410"/>
      <c r="O201" s="409">
        <v>1.1000000000000001</v>
      </c>
      <c r="P201" s="410"/>
      <c r="Q201" s="409">
        <v>1.1000000000000001</v>
      </c>
      <c r="R201" s="410"/>
      <c r="S201" s="409">
        <v>0.7</v>
      </c>
      <c r="T201" s="410"/>
      <c r="U201" s="409">
        <v>1.1000000000000001</v>
      </c>
      <c r="V201" s="410"/>
      <c r="W201" s="409">
        <v>1.2</v>
      </c>
      <c r="X201" s="410"/>
      <c r="Y201" s="409">
        <v>1.3</v>
      </c>
      <c r="Z201" s="410"/>
      <c r="AA201" s="409">
        <v>1.1000000000000001</v>
      </c>
      <c r="AB201" s="410"/>
      <c r="AC201" s="409">
        <v>0.7</v>
      </c>
      <c r="AD201" s="410"/>
      <c r="AE201" s="409">
        <v>0.7</v>
      </c>
      <c r="AF201" s="410"/>
      <c r="AG201" s="409">
        <v>1</v>
      </c>
      <c r="AH201" s="410"/>
      <c r="AI201" s="409">
        <v>1</v>
      </c>
      <c r="AJ201" s="410"/>
      <c r="AK201" s="409">
        <v>1</v>
      </c>
      <c r="AL201" s="410"/>
      <c r="AM201" s="409">
        <v>0.7</v>
      </c>
      <c r="AN201" s="410"/>
      <c r="AO201" s="409">
        <v>1.2</v>
      </c>
      <c r="AP201" s="410"/>
      <c r="AQ201" s="409">
        <v>1.3</v>
      </c>
      <c r="AR201" s="410"/>
      <c r="AS201" s="409">
        <v>0.9</v>
      </c>
      <c r="AT201" s="410"/>
      <c r="AU201" s="409">
        <v>0.8</v>
      </c>
      <c r="AV201" s="410"/>
      <c r="AW201" s="409">
        <v>0.8</v>
      </c>
      <c r="AX201" s="410"/>
      <c r="AY201" s="409"/>
      <c r="AZ201" s="410"/>
    </row>
    <row r="202" spans="1:52" ht="8.5" customHeight="1" x14ac:dyDescent="0.35"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1:52" x14ac:dyDescent="0.35">
      <c r="A203" s="543" t="s">
        <v>383</v>
      </c>
      <c r="B203" s="543"/>
      <c r="C203" s="543"/>
      <c r="D203" s="543"/>
      <c r="E203" s="543"/>
      <c r="F203" s="543"/>
      <c r="G203" s="543"/>
      <c r="H203" s="543"/>
      <c r="I203" s="543"/>
      <c r="K203" s="154"/>
      <c r="L203" s="154"/>
      <c r="M203" s="154"/>
      <c r="N203" s="154"/>
      <c r="O203" s="154"/>
      <c r="P203" s="154"/>
      <c r="Q203" s="154"/>
      <c r="R203" s="154"/>
      <c r="S203" s="154"/>
      <c r="T203" s="154"/>
      <c r="U203" s="154"/>
      <c r="V203" s="154"/>
      <c r="W203" s="154"/>
      <c r="X203" s="154"/>
      <c r="Y203" s="154"/>
      <c r="Z203" s="154"/>
      <c r="AA203" s="154"/>
      <c r="AB203" s="154"/>
      <c r="AC203" s="154"/>
      <c r="AD203" s="154"/>
      <c r="AE203" s="154"/>
      <c r="AF203" s="154"/>
      <c r="AG203" s="154"/>
      <c r="AH203" s="154"/>
      <c r="AI203" s="154"/>
      <c r="AJ203" s="154"/>
      <c r="AK203" s="154"/>
      <c r="AL203" s="154"/>
      <c r="AM203" s="202"/>
      <c r="AN203" s="202"/>
      <c r="AO203" s="154"/>
      <c r="AP203" s="154"/>
      <c r="AQ203" s="154"/>
      <c r="AR203" s="154"/>
      <c r="AS203" s="154"/>
      <c r="AT203" s="154"/>
      <c r="AU203" s="154"/>
      <c r="AV203" s="154"/>
      <c r="AW203" s="154"/>
      <c r="AX203" s="154"/>
      <c r="AY203" s="154"/>
      <c r="AZ203" s="154"/>
    </row>
    <row r="204" spans="1:52" x14ac:dyDescent="0.35">
      <c r="A204" s="413" t="s">
        <v>384</v>
      </c>
      <c r="B204" s="413"/>
      <c r="C204" s="413"/>
      <c r="D204" s="413"/>
      <c r="E204" s="413"/>
      <c r="F204" s="413"/>
      <c r="G204" s="413"/>
      <c r="H204" s="413"/>
      <c r="I204" s="413"/>
      <c r="K204" s="409">
        <v>0.7</v>
      </c>
      <c r="L204" s="410"/>
      <c r="M204" s="409">
        <v>0.7</v>
      </c>
      <c r="N204" s="410"/>
      <c r="O204" s="409">
        <v>0.7</v>
      </c>
      <c r="P204" s="410"/>
      <c r="Q204" s="409">
        <v>0.7</v>
      </c>
      <c r="R204" s="410"/>
      <c r="S204" s="409">
        <v>0.7</v>
      </c>
      <c r="T204" s="410"/>
      <c r="U204" s="409">
        <v>0.7</v>
      </c>
      <c r="V204" s="410"/>
      <c r="W204" s="409">
        <v>0.7</v>
      </c>
      <c r="X204" s="410"/>
      <c r="Y204" s="409">
        <v>0.7</v>
      </c>
      <c r="Z204" s="410"/>
      <c r="AA204" s="409">
        <v>0.7</v>
      </c>
      <c r="AB204" s="410"/>
      <c r="AC204" s="409">
        <v>0.7</v>
      </c>
      <c r="AD204" s="410"/>
      <c r="AE204" s="409">
        <v>0.7</v>
      </c>
      <c r="AF204" s="410"/>
      <c r="AG204" s="409">
        <v>0.7</v>
      </c>
      <c r="AH204" s="410"/>
      <c r="AI204" s="409">
        <v>1.1000000000000001</v>
      </c>
      <c r="AJ204" s="410"/>
      <c r="AK204" s="409">
        <v>0.8</v>
      </c>
      <c r="AL204" s="410"/>
      <c r="AM204" s="409">
        <v>0.7</v>
      </c>
      <c r="AN204" s="410"/>
      <c r="AO204" s="409">
        <v>0.7</v>
      </c>
      <c r="AP204" s="410"/>
      <c r="AQ204" s="409">
        <v>1</v>
      </c>
      <c r="AR204" s="410"/>
      <c r="AS204" s="409">
        <v>1.1000000000000001</v>
      </c>
      <c r="AT204" s="410"/>
      <c r="AU204" s="409">
        <v>0.7</v>
      </c>
      <c r="AV204" s="410"/>
      <c r="AW204" s="409">
        <v>0.7</v>
      </c>
      <c r="AX204" s="410"/>
      <c r="AY204" s="409"/>
      <c r="AZ204" s="410"/>
    </row>
    <row r="205" spans="1:52" x14ac:dyDescent="0.35">
      <c r="A205" s="413" t="s">
        <v>385</v>
      </c>
      <c r="B205" s="413"/>
      <c r="C205" s="413"/>
      <c r="D205" s="413"/>
      <c r="E205" s="413"/>
      <c r="F205" s="413"/>
      <c r="G205" s="413"/>
      <c r="H205" s="413"/>
      <c r="I205" s="413"/>
      <c r="K205" s="409">
        <v>0.7</v>
      </c>
      <c r="L205" s="410"/>
      <c r="M205" s="409">
        <v>0.7</v>
      </c>
      <c r="N205" s="410"/>
      <c r="O205" s="409">
        <v>0.7</v>
      </c>
      <c r="P205" s="410"/>
      <c r="Q205" s="409">
        <v>0.7</v>
      </c>
      <c r="R205" s="410"/>
      <c r="S205" s="409">
        <v>0.7</v>
      </c>
      <c r="T205" s="410"/>
      <c r="U205" s="409">
        <v>0.7</v>
      </c>
      <c r="V205" s="410"/>
      <c r="W205" s="409">
        <v>0.7</v>
      </c>
      <c r="X205" s="410"/>
      <c r="Y205" s="409">
        <v>0.7</v>
      </c>
      <c r="Z205" s="410"/>
      <c r="AA205" s="409">
        <v>0.7</v>
      </c>
      <c r="AB205" s="410"/>
      <c r="AC205" s="409">
        <v>0.7</v>
      </c>
      <c r="AD205" s="410"/>
      <c r="AE205" s="409">
        <v>0.7</v>
      </c>
      <c r="AF205" s="410"/>
      <c r="AG205" s="409">
        <v>0.7</v>
      </c>
      <c r="AH205" s="410"/>
      <c r="AI205" s="409">
        <v>0.7</v>
      </c>
      <c r="AJ205" s="410"/>
      <c r="AK205" s="409">
        <v>0.7</v>
      </c>
      <c r="AL205" s="410"/>
      <c r="AM205" s="409">
        <v>0.7</v>
      </c>
      <c r="AN205" s="410"/>
      <c r="AO205" s="409">
        <v>0.7</v>
      </c>
      <c r="AP205" s="410"/>
      <c r="AQ205" s="409">
        <v>0.7</v>
      </c>
      <c r="AR205" s="410"/>
      <c r="AS205" s="409">
        <v>0.7</v>
      </c>
      <c r="AT205" s="410"/>
      <c r="AU205" s="409">
        <v>0.7</v>
      </c>
      <c r="AV205" s="410"/>
      <c r="AW205" s="409">
        <v>0.7</v>
      </c>
      <c r="AX205" s="410"/>
      <c r="AY205" s="409"/>
      <c r="AZ205" s="410"/>
    </row>
    <row r="208" spans="1:52" ht="15.5" outlineLevel="1" x14ac:dyDescent="0.35">
      <c r="A208" s="158" t="s">
        <v>525</v>
      </c>
    </row>
    <row r="209" spans="1:9" ht="7.5" customHeight="1" outlineLevel="1" x14ac:dyDescent="0.35"/>
    <row r="210" spans="1:9" s="156" customFormat="1" outlineLevel="1" x14ac:dyDescent="0.35">
      <c r="A210" s="153" t="s">
        <v>29</v>
      </c>
      <c r="B210" s="155"/>
      <c r="C210" s="155"/>
      <c r="D210" s="155"/>
      <c r="E210" s="155"/>
      <c r="F210" s="155"/>
      <c r="G210" s="155"/>
      <c r="H210" s="155"/>
      <c r="I210" s="155"/>
    </row>
    <row r="211" spans="1:9" s="156" customFormat="1" outlineLevel="1" x14ac:dyDescent="0.35">
      <c r="A211" s="153" t="s">
        <v>540</v>
      </c>
      <c r="B211" s="155"/>
      <c r="C211" s="155"/>
      <c r="D211" s="155"/>
      <c r="E211" s="155"/>
      <c r="F211" s="155"/>
      <c r="G211" s="155"/>
      <c r="H211" s="155"/>
      <c r="I211" s="155"/>
    </row>
    <row r="212" spans="1:9" s="156" customFormat="1" outlineLevel="1" x14ac:dyDescent="0.35">
      <c r="A212" s="153" t="s">
        <v>541</v>
      </c>
      <c r="B212" s="155"/>
      <c r="C212" s="155"/>
      <c r="D212" s="155"/>
      <c r="E212" s="155"/>
      <c r="F212" s="155"/>
      <c r="G212" s="155"/>
      <c r="H212" s="155"/>
      <c r="I212" s="155"/>
    </row>
    <row r="213" spans="1:9" s="156" customFormat="1" outlineLevel="1" x14ac:dyDescent="0.35">
      <c r="A213" s="153" t="s">
        <v>542</v>
      </c>
      <c r="B213" s="155"/>
      <c r="C213" s="155"/>
      <c r="D213" s="155"/>
      <c r="E213" s="155"/>
      <c r="F213" s="155"/>
      <c r="G213" s="155"/>
      <c r="H213" s="155"/>
      <c r="I213" s="155"/>
    </row>
    <row r="214" spans="1:9" s="156" customFormat="1" outlineLevel="1" x14ac:dyDescent="0.35">
      <c r="A214" s="153" t="s">
        <v>543</v>
      </c>
      <c r="B214" s="155"/>
      <c r="C214" s="155"/>
      <c r="D214" s="155"/>
      <c r="E214" s="155"/>
      <c r="F214" s="155"/>
      <c r="G214" s="155"/>
      <c r="H214" s="155"/>
      <c r="I214" s="155"/>
    </row>
    <row r="215" spans="1:9" s="156" customFormat="1" outlineLevel="1" x14ac:dyDescent="0.35">
      <c r="A215" s="153" t="s">
        <v>544</v>
      </c>
      <c r="B215" s="155"/>
      <c r="C215" s="155"/>
      <c r="D215" s="155"/>
      <c r="E215" s="155"/>
      <c r="F215" s="155"/>
      <c r="G215" s="155"/>
      <c r="H215" s="155"/>
      <c r="I215" s="155"/>
    </row>
    <row r="216" spans="1:9" s="156" customFormat="1" outlineLevel="1" x14ac:dyDescent="0.35">
      <c r="A216" s="153" t="s">
        <v>545</v>
      </c>
      <c r="B216" s="155"/>
      <c r="C216" s="155"/>
      <c r="D216" s="155"/>
      <c r="E216" s="155"/>
      <c r="F216" s="155"/>
      <c r="G216" s="155"/>
      <c r="H216" s="155"/>
      <c r="I216" s="155"/>
    </row>
    <row r="217" spans="1:9" s="156" customFormat="1" outlineLevel="1" x14ac:dyDescent="0.35">
      <c r="A217" s="153" t="s">
        <v>546</v>
      </c>
      <c r="B217" s="155"/>
      <c r="C217" s="155"/>
      <c r="D217" s="155"/>
      <c r="E217" s="155"/>
      <c r="F217" s="155"/>
      <c r="G217" s="155"/>
      <c r="H217" s="155"/>
      <c r="I217" s="155"/>
    </row>
    <row r="218" spans="1:9" s="156" customFormat="1" outlineLevel="1" x14ac:dyDescent="0.35">
      <c r="A218" s="153" t="s">
        <v>547</v>
      </c>
      <c r="B218" s="155"/>
      <c r="C218" s="155"/>
      <c r="D218" s="155"/>
      <c r="E218" s="155"/>
      <c r="F218" s="155"/>
      <c r="G218" s="155"/>
      <c r="H218" s="155"/>
      <c r="I218" s="155"/>
    </row>
    <row r="219" spans="1:9" s="156" customFormat="1" outlineLevel="1" x14ac:dyDescent="0.35">
      <c r="A219" s="153" t="s">
        <v>548</v>
      </c>
      <c r="B219" s="155"/>
      <c r="C219" s="155"/>
      <c r="D219" s="155"/>
      <c r="E219" s="155"/>
      <c r="F219" s="155"/>
      <c r="G219" s="155"/>
      <c r="H219" s="155"/>
      <c r="I219" s="155"/>
    </row>
    <row r="220" spans="1:9" s="156" customFormat="1" outlineLevel="1" x14ac:dyDescent="0.35">
      <c r="A220" s="153" t="s">
        <v>549</v>
      </c>
      <c r="B220" s="155"/>
      <c r="C220" s="155"/>
      <c r="D220" s="155"/>
      <c r="E220" s="155"/>
      <c r="F220" s="155"/>
      <c r="G220" s="155"/>
      <c r="H220" s="155"/>
      <c r="I220" s="155"/>
    </row>
    <row r="221" spans="1:9" s="156" customFormat="1" outlineLevel="1" x14ac:dyDescent="0.35">
      <c r="A221" s="153" t="s">
        <v>550</v>
      </c>
      <c r="B221" s="155"/>
      <c r="C221" s="155"/>
      <c r="D221" s="155"/>
      <c r="E221" s="155"/>
      <c r="F221" s="155"/>
      <c r="G221" s="155"/>
      <c r="H221" s="155"/>
      <c r="I221" s="155"/>
    </row>
    <row r="222" spans="1:9" s="156" customFormat="1" outlineLevel="1" x14ac:dyDescent="0.35">
      <c r="A222" s="153" t="s">
        <v>397</v>
      </c>
      <c r="B222" s="155"/>
      <c r="C222" s="155"/>
      <c r="D222" s="155"/>
      <c r="E222" s="155"/>
      <c r="F222" s="155"/>
      <c r="G222" s="155"/>
      <c r="H222" s="155"/>
      <c r="I222" s="155"/>
    </row>
    <row r="223" spans="1:9" s="156" customFormat="1" outlineLevel="1" x14ac:dyDescent="0.35">
      <c r="A223" s="153" t="s">
        <v>398</v>
      </c>
      <c r="B223" s="155"/>
      <c r="C223" s="155"/>
      <c r="D223" s="155"/>
      <c r="E223" s="155"/>
      <c r="F223" s="155"/>
      <c r="G223" s="155"/>
      <c r="H223" s="155"/>
      <c r="I223" s="155"/>
    </row>
    <row r="224" spans="1:9" s="156" customFormat="1" outlineLevel="1" x14ac:dyDescent="0.35">
      <c r="A224" s="157" t="s">
        <v>538</v>
      </c>
      <c r="B224" s="155"/>
      <c r="C224" s="155"/>
      <c r="D224" s="155"/>
      <c r="E224" s="155"/>
      <c r="F224" s="155"/>
      <c r="G224" s="155"/>
      <c r="H224" s="155"/>
      <c r="I224" s="155"/>
    </row>
    <row r="225" spans="1:9" s="156" customFormat="1" outlineLevel="1" x14ac:dyDescent="0.35">
      <c r="A225" s="157" t="s">
        <v>679</v>
      </c>
      <c r="B225" s="155"/>
      <c r="C225" s="155"/>
      <c r="D225" s="155"/>
      <c r="E225" s="155"/>
      <c r="F225" s="155"/>
      <c r="G225" s="155"/>
      <c r="H225" s="155"/>
      <c r="I225" s="155"/>
    </row>
    <row r="226" spans="1:9" s="156" customFormat="1" outlineLevel="1" x14ac:dyDescent="0.35">
      <c r="A226" s="157" t="s">
        <v>399</v>
      </c>
      <c r="B226" s="155"/>
      <c r="C226" s="155"/>
      <c r="D226" s="155"/>
      <c r="E226" s="155"/>
      <c r="F226" s="155"/>
      <c r="G226" s="155"/>
      <c r="H226" s="155"/>
      <c r="I226" s="155"/>
    </row>
    <row r="227" spans="1:9" s="156" customFormat="1" outlineLevel="1" x14ac:dyDescent="0.35">
      <c r="A227" s="157" t="s">
        <v>400</v>
      </c>
      <c r="B227" s="155"/>
      <c r="C227" s="155"/>
      <c r="D227" s="155"/>
      <c r="E227" s="155"/>
      <c r="F227" s="155"/>
      <c r="G227" s="155"/>
      <c r="H227" s="155"/>
      <c r="I227" s="155"/>
    </row>
    <row r="228" spans="1:9" s="156" customFormat="1" outlineLevel="1" x14ac:dyDescent="0.35">
      <c r="A228" s="157" t="s">
        <v>539</v>
      </c>
      <c r="B228" s="155"/>
      <c r="C228" s="155"/>
      <c r="D228" s="155"/>
      <c r="E228" s="155"/>
      <c r="F228" s="155"/>
      <c r="G228" s="155"/>
      <c r="H228" s="155"/>
      <c r="I228" s="155"/>
    </row>
    <row r="229" spans="1:9" s="156" customFormat="1" outlineLevel="1" x14ac:dyDescent="0.35">
      <c r="A229" s="157" t="s">
        <v>401</v>
      </c>
      <c r="B229" s="155"/>
      <c r="C229" s="155"/>
      <c r="D229" s="155"/>
      <c r="E229" s="155"/>
      <c r="F229" s="155"/>
      <c r="G229" s="155"/>
      <c r="H229" s="155"/>
      <c r="I229" s="155"/>
    </row>
    <row r="230" spans="1:9" s="156" customFormat="1" outlineLevel="1" x14ac:dyDescent="0.35">
      <c r="A230" s="157" t="s">
        <v>402</v>
      </c>
      <c r="B230" s="155"/>
      <c r="C230" s="155"/>
      <c r="D230" s="155"/>
      <c r="E230" s="155"/>
      <c r="F230" s="155"/>
      <c r="G230" s="155"/>
      <c r="H230" s="155"/>
      <c r="I230" s="155"/>
    </row>
    <row r="231" spans="1:9" s="156" customFormat="1" outlineLevel="1" x14ac:dyDescent="0.35">
      <c r="A231" s="157" t="s">
        <v>513</v>
      </c>
      <c r="B231" s="155"/>
      <c r="C231" s="155"/>
      <c r="D231" s="155"/>
      <c r="E231" s="155"/>
      <c r="F231" s="155"/>
      <c r="G231" s="155"/>
      <c r="H231" s="155"/>
      <c r="I231" s="155"/>
    </row>
    <row r="232" spans="1:9" s="156" customFormat="1" outlineLevel="1" x14ac:dyDescent="0.35">
      <c r="A232" s="157"/>
      <c r="B232" s="155"/>
      <c r="C232" s="155"/>
      <c r="D232" s="155"/>
      <c r="E232" s="155"/>
      <c r="F232" s="155"/>
      <c r="G232" s="155"/>
      <c r="H232" s="155"/>
      <c r="I232" s="155"/>
    </row>
    <row r="233" spans="1:9" s="156" customFormat="1" outlineLevel="1" x14ac:dyDescent="0.35">
      <c r="A233" s="157"/>
      <c r="B233" s="155"/>
      <c r="C233" s="155"/>
      <c r="D233" s="155"/>
      <c r="E233" s="155"/>
      <c r="F233" s="155"/>
      <c r="G233" s="155"/>
      <c r="H233" s="155"/>
      <c r="I233" s="155"/>
    </row>
    <row r="234" spans="1:9" s="156" customFormat="1" outlineLevel="1" x14ac:dyDescent="0.35">
      <c r="A234" s="157"/>
      <c r="B234" s="155"/>
      <c r="C234" s="155"/>
      <c r="D234" s="155"/>
      <c r="E234" s="155"/>
      <c r="F234" s="155"/>
      <c r="G234" s="155"/>
      <c r="H234" s="155"/>
      <c r="I234" s="155"/>
    </row>
    <row r="235" spans="1:9" s="156" customFormat="1" outlineLevel="1" x14ac:dyDescent="0.35">
      <c r="A235" s="157"/>
      <c r="B235" s="155"/>
      <c r="C235" s="155"/>
      <c r="D235" s="155"/>
      <c r="E235" s="155"/>
      <c r="F235" s="155"/>
      <c r="G235" s="155"/>
      <c r="H235" s="155"/>
      <c r="I235" s="155"/>
    </row>
    <row r="236" spans="1:9" s="156" customFormat="1" outlineLevel="1" x14ac:dyDescent="0.35">
      <c r="A236" s="157"/>
      <c r="B236" s="155"/>
      <c r="C236" s="155"/>
      <c r="D236" s="155"/>
      <c r="E236" s="155"/>
      <c r="F236" s="155"/>
      <c r="G236" s="155"/>
      <c r="H236" s="155"/>
      <c r="I236" s="155"/>
    </row>
    <row r="237" spans="1:9" s="156" customFormat="1" outlineLevel="1" x14ac:dyDescent="0.35">
      <c r="A237" s="157"/>
      <c r="B237" s="155"/>
      <c r="C237" s="155"/>
      <c r="D237" s="155"/>
      <c r="E237" s="155"/>
      <c r="F237" s="155"/>
      <c r="G237" s="155"/>
      <c r="H237" s="155"/>
      <c r="I237" s="155"/>
    </row>
    <row r="238" spans="1:9" s="156" customFormat="1" outlineLevel="1" x14ac:dyDescent="0.35">
      <c r="A238" s="157"/>
      <c r="B238" s="155"/>
      <c r="C238" s="155"/>
      <c r="D238" s="155"/>
      <c r="E238" s="155"/>
      <c r="F238" s="155"/>
      <c r="G238" s="155"/>
      <c r="H238" s="155"/>
      <c r="I238" s="155"/>
    </row>
    <row r="239" spans="1:9" s="156" customFormat="1" outlineLevel="1" x14ac:dyDescent="0.35">
      <c r="A239" s="157"/>
      <c r="B239" s="155"/>
      <c r="C239" s="155"/>
      <c r="D239" s="155"/>
      <c r="E239" s="155"/>
      <c r="F239" s="155"/>
      <c r="G239" s="155"/>
      <c r="H239" s="155"/>
      <c r="I239" s="155"/>
    </row>
    <row r="240" spans="1:9" s="156" customFormat="1" outlineLevel="1" x14ac:dyDescent="0.35">
      <c r="A240" s="157"/>
      <c r="B240" s="155"/>
      <c r="C240" s="155"/>
      <c r="D240" s="155"/>
      <c r="E240" s="155"/>
      <c r="F240" s="155"/>
      <c r="G240" s="155"/>
      <c r="H240" s="155"/>
      <c r="I240" s="155"/>
    </row>
    <row r="241" spans="1:9" s="156" customFormat="1" outlineLevel="1" x14ac:dyDescent="0.35">
      <c r="A241" s="157"/>
      <c r="B241" s="155"/>
      <c r="C241" s="155"/>
      <c r="D241" s="155"/>
      <c r="E241" s="155"/>
      <c r="F241" s="155"/>
      <c r="G241" s="155"/>
      <c r="H241" s="155"/>
      <c r="I241" s="155"/>
    </row>
    <row r="242" spans="1:9" s="156" customFormat="1" outlineLevel="1" x14ac:dyDescent="0.35">
      <c r="A242" s="157"/>
      <c r="B242" s="155"/>
      <c r="C242" s="155"/>
      <c r="D242" s="155"/>
      <c r="E242" s="155"/>
      <c r="F242" s="155"/>
      <c r="G242" s="155"/>
      <c r="H242" s="155"/>
      <c r="I242" s="155"/>
    </row>
    <row r="243" spans="1:9" s="156" customFormat="1" outlineLevel="1" x14ac:dyDescent="0.35">
      <c r="A243" s="157"/>
      <c r="B243" s="155"/>
      <c r="C243" s="155"/>
      <c r="D243" s="155"/>
      <c r="E243" s="155"/>
      <c r="F243" s="155"/>
      <c r="G243" s="155"/>
      <c r="H243" s="155"/>
      <c r="I243" s="155"/>
    </row>
    <row r="244" spans="1:9" s="156" customFormat="1" outlineLevel="1" x14ac:dyDescent="0.35">
      <c r="A244" s="157"/>
      <c r="B244" s="155"/>
      <c r="C244" s="155"/>
      <c r="D244" s="155"/>
      <c r="E244" s="155"/>
      <c r="F244" s="155"/>
      <c r="G244" s="155"/>
      <c r="H244" s="155"/>
      <c r="I244" s="155"/>
    </row>
    <row r="245" spans="1:9" s="156" customFormat="1" outlineLevel="1" x14ac:dyDescent="0.35">
      <c r="A245" s="157"/>
      <c r="B245" s="155"/>
      <c r="C245" s="155"/>
      <c r="D245" s="155"/>
      <c r="E245" s="155"/>
      <c r="F245" s="155"/>
      <c r="G245" s="155"/>
      <c r="H245" s="155"/>
      <c r="I245" s="155"/>
    </row>
    <row r="246" spans="1:9" s="156" customFormat="1" outlineLevel="1" x14ac:dyDescent="0.35">
      <c r="A246" s="157"/>
      <c r="B246" s="155"/>
      <c r="C246" s="155"/>
      <c r="D246" s="155"/>
      <c r="E246" s="155"/>
      <c r="F246" s="155"/>
      <c r="G246" s="155"/>
      <c r="H246" s="155"/>
      <c r="I246" s="155"/>
    </row>
    <row r="247" spans="1:9" s="156" customFormat="1" outlineLevel="1" x14ac:dyDescent="0.35">
      <c r="A247" s="157"/>
      <c r="B247" s="155"/>
      <c r="C247" s="155"/>
      <c r="D247" s="155"/>
      <c r="E247" s="155"/>
      <c r="F247" s="155"/>
      <c r="G247" s="155"/>
      <c r="H247" s="155"/>
      <c r="I247" s="155"/>
    </row>
    <row r="248" spans="1:9" s="156" customFormat="1" outlineLevel="1" x14ac:dyDescent="0.35">
      <c r="A248" s="157"/>
      <c r="B248" s="155"/>
      <c r="C248" s="155"/>
      <c r="D248" s="155"/>
      <c r="E248" s="155"/>
      <c r="F248" s="155"/>
      <c r="G248" s="155"/>
      <c r="H248" s="155"/>
      <c r="I248" s="155"/>
    </row>
    <row r="249" spans="1:9" s="156" customFormat="1" outlineLevel="1" x14ac:dyDescent="0.35">
      <c r="A249" s="157"/>
      <c r="B249" s="155"/>
      <c r="C249" s="155"/>
      <c r="D249" s="155"/>
      <c r="E249" s="155"/>
      <c r="F249" s="155"/>
      <c r="G249" s="155"/>
      <c r="H249" s="155"/>
      <c r="I249" s="155"/>
    </row>
    <row r="250" spans="1:9" s="156" customFormat="1" outlineLevel="1" x14ac:dyDescent="0.35">
      <c r="A250" s="157"/>
      <c r="B250" s="155"/>
      <c r="C250" s="155"/>
      <c r="D250" s="155"/>
      <c r="E250" s="155"/>
      <c r="F250" s="155"/>
      <c r="G250" s="155"/>
      <c r="H250" s="155"/>
      <c r="I250" s="155"/>
    </row>
    <row r="251" spans="1:9" s="156" customFormat="1" outlineLevel="1" x14ac:dyDescent="0.35">
      <c r="A251" s="157"/>
      <c r="B251" s="155"/>
      <c r="C251" s="155"/>
      <c r="D251" s="155"/>
      <c r="E251" s="155"/>
      <c r="F251" s="155"/>
      <c r="G251" s="155"/>
      <c r="H251" s="155"/>
      <c r="I251" s="155"/>
    </row>
    <row r="252" spans="1:9" s="156" customFormat="1" outlineLevel="1" x14ac:dyDescent="0.35">
      <c r="A252" s="157"/>
      <c r="B252" s="155"/>
      <c r="C252" s="155"/>
      <c r="D252" s="155"/>
      <c r="E252" s="155"/>
      <c r="F252" s="155"/>
      <c r="G252" s="155"/>
      <c r="H252" s="155"/>
      <c r="I252" s="155"/>
    </row>
    <row r="253" spans="1:9" s="156" customFormat="1" outlineLevel="1" x14ac:dyDescent="0.35">
      <c r="A253" s="157"/>
      <c r="B253" s="155"/>
      <c r="C253" s="155"/>
      <c r="D253" s="155"/>
      <c r="E253" s="155"/>
      <c r="F253" s="155"/>
      <c r="G253" s="155"/>
      <c r="H253" s="155"/>
      <c r="I253" s="155"/>
    </row>
    <row r="254" spans="1:9" s="156" customFormat="1" outlineLevel="1" x14ac:dyDescent="0.35">
      <c r="A254" s="157"/>
      <c r="B254" s="155"/>
      <c r="C254" s="155"/>
      <c r="D254" s="155"/>
      <c r="E254" s="155"/>
      <c r="F254" s="155"/>
      <c r="G254" s="155"/>
      <c r="H254" s="155"/>
      <c r="I254" s="155"/>
    </row>
    <row r="255" spans="1:9" s="156" customFormat="1" x14ac:dyDescent="0.35">
      <c r="A255" s="100"/>
      <c r="B255" s="155"/>
      <c r="C255" s="155"/>
      <c r="D255" s="155"/>
      <c r="E255" s="155"/>
      <c r="F255" s="155"/>
      <c r="G255" s="155"/>
      <c r="H255" s="155"/>
      <c r="I255" s="155"/>
    </row>
    <row r="256" spans="1:9" s="156" customFormat="1" x14ac:dyDescent="0.35">
      <c r="A256" s="155"/>
      <c r="B256" s="155"/>
      <c r="C256" s="155"/>
      <c r="D256" s="155"/>
      <c r="E256" s="155"/>
      <c r="F256" s="155"/>
      <c r="G256" s="155"/>
      <c r="H256" s="155"/>
      <c r="I256" s="155"/>
    </row>
    <row r="257" spans="1:52" s="156" customFormat="1" x14ac:dyDescent="0.35">
      <c r="A257" s="155"/>
      <c r="B257" s="155"/>
      <c r="C257" s="155"/>
      <c r="D257" s="155"/>
      <c r="E257" s="155"/>
      <c r="F257" s="155"/>
      <c r="G257" s="155"/>
      <c r="H257" s="155"/>
      <c r="I257" s="155"/>
    </row>
    <row r="258" spans="1:52" x14ac:dyDescent="0.35">
      <c r="AW258" s="156"/>
      <c r="AX258" s="156"/>
      <c r="AY258" s="156"/>
      <c r="AZ258" s="156"/>
    </row>
    <row r="259" spans="1:52" x14ac:dyDescent="0.35">
      <c r="AW259" s="156"/>
      <c r="AX259" s="156"/>
      <c r="AY259" s="156"/>
      <c r="AZ259" s="156"/>
    </row>
    <row r="260" spans="1:52" x14ac:dyDescent="0.35">
      <c r="AW260" s="156"/>
      <c r="AX260" s="156"/>
      <c r="AY260" s="156"/>
      <c r="AZ260" s="156"/>
    </row>
    <row r="261" spans="1:52" x14ac:dyDescent="0.35">
      <c r="AW261" s="156"/>
      <c r="AX261" s="156"/>
      <c r="AY261" s="156"/>
      <c r="AZ261" s="156"/>
    </row>
    <row r="262" spans="1:52" x14ac:dyDescent="0.35">
      <c r="AW262" s="156"/>
      <c r="AX262" s="156"/>
      <c r="AY262" s="156"/>
      <c r="AZ262" s="156"/>
    </row>
    <row r="263" spans="1:52" x14ac:dyDescent="0.35">
      <c r="AW263" s="156"/>
      <c r="AX263" s="156"/>
      <c r="AY263" s="156"/>
      <c r="AZ263" s="156"/>
    </row>
    <row r="264" spans="1:52" x14ac:dyDescent="0.35">
      <c r="AW264" s="156"/>
      <c r="AX264" s="156"/>
      <c r="AY264" s="156"/>
      <c r="AZ264" s="156"/>
    </row>
  </sheetData>
  <mergeCells count="3499">
    <mergeCell ref="AS97:AT97"/>
    <mergeCell ref="AU97:AV97"/>
    <mergeCell ref="AW97:AX97"/>
    <mergeCell ref="AY97:AZ97"/>
    <mergeCell ref="A98:I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AE98:AF98"/>
    <mergeCell ref="AG98:AH98"/>
    <mergeCell ref="AI98:AJ98"/>
    <mergeCell ref="AK98:AL98"/>
    <mergeCell ref="AO98:AP98"/>
    <mergeCell ref="AQ98:AR98"/>
    <mergeCell ref="AS98:AT98"/>
    <mergeCell ref="AU98:AV98"/>
    <mergeCell ref="AW98:AX98"/>
    <mergeCell ref="AY98:AZ98"/>
    <mergeCell ref="A97:I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AE97:AF97"/>
    <mergeCell ref="AG97:AH97"/>
    <mergeCell ref="AI97:AJ97"/>
    <mergeCell ref="A5:I5"/>
    <mergeCell ref="A6:I6"/>
    <mergeCell ref="M6:N6"/>
    <mergeCell ref="AG6:AH6"/>
    <mergeCell ref="K6:L6"/>
    <mergeCell ref="W7:X7"/>
    <mergeCell ref="A42:I42"/>
    <mergeCell ref="M42:N42"/>
    <mergeCell ref="AG42:AH42"/>
    <mergeCell ref="AE41:AF41"/>
    <mergeCell ref="AG51:AH51"/>
    <mergeCell ref="K51:L51"/>
    <mergeCell ref="AC51:AD51"/>
    <mergeCell ref="AE51:AF51"/>
    <mergeCell ref="A53:I53"/>
    <mergeCell ref="AG53:AH53"/>
    <mergeCell ref="M52:N52"/>
    <mergeCell ref="AG52:AH52"/>
    <mergeCell ref="O51:P51"/>
    <mergeCell ref="AI51:AJ51"/>
    <mergeCell ref="A55:I55"/>
    <mergeCell ref="M55:N55"/>
    <mergeCell ref="AG55:AH55"/>
    <mergeCell ref="O53:P53"/>
    <mergeCell ref="AI53:AJ53"/>
    <mergeCell ref="AS2:AT3"/>
    <mergeCell ref="AU2:AV3"/>
    <mergeCell ref="K4:AF4"/>
    <mergeCell ref="AG4:AH4"/>
    <mergeCell ref="AI4:AJ4"/>
    <mergeCell ref="AK4:AL4"/>
    <mergeCell ref="AO4:AP4"/>
    <mergeCell ref="AQ4:AR4"/>
    <mergeCell ref="AS4:AT4"/>
    <mergeCell ref="AU4:AV4"/>
    <mergeCell ref="W1:X1"/>
    <mergeCell ref="AS1:AT1"/>
    <mergeCell ref="AU1:AV1"/>
    <mergeCell ref="A2:I3"/>
    <mergeCell ref="K2:AF3"/>
    <mergeCell ref="AG2:AH3"/>
    <mergeCell ref="AI2:AJ3"/>
    <mergeCell ref="AK2:AL3"/>
    <mergeCell ref="AO2:AP3"/>
    <mergeCell ref="AQ2:AR3"/>
    <mergeCell ref="AI1:AJ1"/>
    <mergeCell ref="AK1:AL1"/>
    <mergeCell ref="AO1:AP1"/>
    <mergeCell ref="AQ1:AR1"/>
    <mergeCell ref="M1:N1"/>
    <mergeCell ref="O1:P1"/>
    <mergeCell ref="AG1:AH1"/>
    <mergeCell ref="AA1:AB1"/>
    <mergeCell ref="AC1:AD1"/>
    <mergeCell ref="AE1:AF1"/>
    <mergeCell ref="AM1:AN1"/>
    <mergeCell ref="AM2:AN3"/>
    <mergeCell ref="AQ7:AR7"/>
    <mergeCell ref="AS7:AT7"/>
    <mergeCell ref="AU7:AV7"/>
    <mergeCell ref="A8:I8"/>
    <mergeCell ref="M8:N8"/>
    <mergeCell ref="AG8:AH8"/>
    <mergeCell ref="O7:P7"/>
    <mergeCell ref="AI7:AJ7"/>
    <mergeCell ref="AK7:AL7"/>
    <mergeCell ref="AO7:AP7"/>
    <mergeCell ref="U7:V7"/>
    <mergeCell ref="AE7:AF7"/>
    <mergeCell ref="W6:X6"/>
    <mergeCell ref="AQ6:AR6"/>
    <mergeCell ref="AS6:AT6"/>
    <mergeCell ref="AU6:AV6"/>
    <mergeCell ref="A7:I7"/>
    <mergeCell ref="M7:N7"/>
    <mergeCell ref="AG7:AH7"/>
    <mergeCell ref="O6:P6"/>
    <mergeCell ref="AI6:AJ6"/>
    <mergeCell ref="AK6:AL6"/>
    <mergeCell ref="AO6:AP6"/>
    <mergeCell ref="U6:V6"/>
    <mergeCell ref="Q6:R6"/>
    <mergeCell ref="S6:T6"/>
    <mergeCell ref="Y6:Z6"/>
    <mergeCell ref="AE6:AF6"/>
    <mergeCell ref="K7:L7"/>
    <mergeCell ref="Q7:R7"/>
    <mergeCell ref="S7:T7"/>
    <mergeCell ref="Y7:Z7"/>
    <mergeCell ref="AQ9:AR9"/>
    <mergeCell ref="AS9:AT9"/>
    <mergeCell ref="AU9:AV9"/>
    <mergeCell ref="A10:I10"/>
    <mergeCell ref="M10:N10"/>
    <mergeCell ref="AG10:AH10"/>
    <mergeCell ref="O9:P9"/>
    <mergeCell ref="AI9:AJ9"/>
    <mergeCell ref="AK9:AL9"/>
    <mergeCell ref="AO9:AP9"/>
    <mergeCell ref="U9:V9"/>
    <mergeCell ref="AA9:AB9"/>
    <mergeCell ref="AC9:AD9"/>
    <mergeCell ref="AE9:AF9"/>
    <mergeCell ref="W8:X8"/>
    <mergeCell ref="AQ8:AR8"/>
    <mergeCell ref="AS8:AT8"/>
    <mergeCell ref="AU8:AV8"/>
    <mergeCell ref="A9:I9"/>
    <mergeCell ref="M9:N9"/>
    <mergeCell ref="AG9:AH9"/>
    <mergeCell ref="O8:P8"/>
    <mergeCell ref="AI8:AJ8"/>
    <mergeCell ref="AK8:AL8"/>
    <mergeCell ref="AO8:AP8"/>
    <mergeCell ref="U8:V8"/>
    <mergeCell ref="AE8:AF8"/>
    <mergeCell ref="K8:L8"/>
    <mergeCell ref="Q8:R8"/>
    <mergeCell ref="S8:T8"/>
    <mergeCell ref="Y8:Z8"/>
    <mergeCell ref="AQ11:AR11"/>
    <mergeCell ref="AS11:AT11"/>
    <mergeCell ref="AU11:AV11"/>
    <mergeCell ref="A13:I13"/>
    <mergeCell ref="K11:L11"/>
    <mergeCell ref="Q11:R11"/>
    <mergeCell ref="S11:T11"/>
    <mergeCell ref="Y11:Z11"/>
    <mergeCell ref="O11:P11"/>
    <mergeCell ref="AI11:AJ11"/>
    <mergeCell ref="AK11:AL11"/>
    <mergeCell ref="AO11:AP11"/>
    <mergeCell ref="U11:V11"/>
    <mergeCell ref="AA11:AB11"/>
    <mergeCell ref="AC11:AD11"/>
    <mergeCell ref="AE11:AF11"/>
    <mergeCell ref="W10:X10"/>
    <mergeCell ref="AQ10:AR10"/>
    <mergeCell ref="AS10:AT10"/>
    <mergeCell ref="AU10:AV10"/>
    <mergeCell ref="A11:I11"/>
    <mergeCell ref="M11:N11"/>
    <mergeCell ref="AG11:AH11"/>
    <mergeCell ref="O10:P10"/>
    <mergeCell ref="AI10:AJ10"/>
    <mergeCell ref="AK10:AL10"/>
    <mergeCell ref="AO10:AP10"/>
    <mergeCell ref="U10:V10"/>
    <mergeCell ref="AA10:AB10"/>
    <mergeCell ref="AC10:AD10"/>
    <mergeCell ref="AE10:AF10"/>
    <mergeCell ref="AQ14:AR14"/>
    <mergeCell ref="W14:X14"/>
    <mergeCell ref="AS14:AT14"/>
    <mergeCell ref="AU14:AV14"/>
    <mergeCell ref="A15:I15"/>
    <mergeCell ref="M15:N15"/>
    <mergeCell ref="AG15:AH15"/>
    <mergeCell ref="O14:P14"/>
    <mergeCell ref="AI14:AJ14"/>
    <mergeCell ref="AK14:AL14"/>
    <mergeCell ref="AO14:AP14"/>
    <mergeCell ref="U14:V14"/>
    <mergeCell ref="Q14:R14"/>
    <mergeCell ref="S14:T14"/>
    <mergeCell ref="Y14:Z14"/>
    <mergeCell ref="AA14:AB14"/>
    <mergeCell ref="A14:I14"/>
    <mergeCell ref="M14:N14"/>
    <mergeCell ref="AG14:AH14"/>
    <mergeCell ref="K14:L14"/>
    <mergeCell ref="AC14:AD14"/>
    <mergeCell ref="AE14:AF14"/>
    <mergeCell ref="Q15:R15"/>
    <mergeCell ref="S15:T15"/>
    <mergeCell ref="Y15:Z15"/>
    <mergeCell ref="AQ16:AR16"/>
    <mergeCell ref="W16:X16"/>
    <mergeCell ref="AS16:AT16"/>
    <mergeCell ref="AU16:AV16"/>
    <mergeCell ref="A18:I18"/>
    <mergeCell ref="A19:I19"/>
    <mergeCell ref="M19:N19"/>
    <mergeCell ref="AG19:AH19"/>
    <mergeCell ref="O16:P16"/>
    <mergeCell ref="AI16:AJ16"/>
    <mergeCell ref="AK16:AL16"/>
    <mergeCell ref="AO16:AP16"/>
    <mergeCell ref="U16:V16"/>
    <mergeCell ref="AA16:AB16"/>
    <mergeCell ref="AC16:AD16"/>
    <mergeCell ref="AE16:AF16"/>
    <mergeCell ref="AQ15:AR15"/>
    <mergeCell ref="W15:X15"/>
    <mergeCell ref="AS15:AT15"/>
    <mergeCell ref="AU15:AV15"/>
    <mergeCell ref="A16:I16"/>
    <mergeCell ref="M16:N16"/>
    <mergeCell ref="AG16:AH16"/>
    <mergeCell ref="O15:P15"/>
    <mergeCell ref="AI15:AJ15"/>
    <mergeCell ref="AK15:AL15"/>
    <mergeCell ref="AO15:AP15"/>
    <mergeCell ref="U15:V15"/>
    <mergeCell ref="AA15:AB15"/>
    <mergeCell ref="AC15:AD15"/>
    <mergeCell ref="AE15:AF15"/>
    <mergeCell ref="K15:L15"/>
    <mergeCell ref="AQ20:AR20"/>
    <mergeCell ref="AS20:AT20"/>
    <mergeCell ref="AU20:AV20"/>
    <mergeCell ref="A21:I21"/>
    <mergeCell ref="M21:N21"/>
    <mergeCell ref="AG21:AH21"/>
    <mergeCell ref="O20:P20"/>
    <mergeCell ref="AI20:AJ20"/>
    <mergeCell ref="AK20:AL20"/>
    <mergeCell ref="AO20:AP20"/>
    <mergeCell ref="U20:V20"/>
    <mergeCell ref="AA20:AB20"/>
    <mergeCell ref="AC20:AD20"/>
    <mergeCell ref="AE20:AF20"/>
    <mergeCell ref="W19:X19"/>
    <mergeCell ref="AQ19:AR19"/>
    <mergeCell ref="AS19:AT19"/>
    <mergeCell ref="AU19:AV19"/>
    <mergeCell ref="A20:I20"/>
    <mergeCell ref="M20:N20"/>
    <mergeCell ref="AG20:AH20"/>
    <mergeCell ref="O19:P19"/>
    <mergeCell ref="AI19:AJ19"/>
    <mergeCell ref="AK19:AL19"/>
    <mergeCell ref="AO19:AP19"/>
    <mergeCell ref="U19:V19"/>
    <mergeCell ref="AA19:AB19"/>
    <mergeCell ref="AC19:AD19"/>
    <mergeCell ref="AE19:AF19"/>
    <mergeCell ref="AQ22:AR22"/>
    <mergeCell ref="AS22:AT22"/>
    <mergeCell ref="AU22:AV22"/>
    <mergeCell ref="A23:I23"/>
    <mergeCell ref="M23:N23"/>
    <mergeCell ref="AG23:AH23"/>
    <mergeCell ref="O22:P22"/>
    <mergeCell ref="AI22:AJ22"/>
    <mergeCell ref="AK22:AL22"/>
    <mergeCell ref="AO22:AP22"/>
    <mergeCell ref="U22:V22"/>
    <mergeCell ref="AA22:AB22"/>
    <mergeCell ref="AC22:AD22"/>
    <mergeCell ref="AE22:AF22"/>
    <mergeCell ref="W21:X21"/>
    <mergeCell ref="AQ21:AR21"/>
    <mergeCell ref="AS21:AT21"/>
    <mergeCell ref="AU21:AV21"/>
    <mergeCell ref="A22:I22"/>
    <mergeCell ref="M22:N22"/>
    <mergeCell ref="AG22:AH22"/>
    <mergeCell ref="O21:P21"/>
    <mergeCell ref="AI21:AJ21"/>
    <mergeCell ref="AK21:AL21"/>
    <mergeCell ref="AO21:AP21"/>
    <mergeCell ref="U21:V21"/>
    <mergeCell ref="AA21:AB21"/>
    <mergeCell ref="AC21:AD21"/>
    <mergeCell ref="AE21:AF21"/>
    <mergeCell ref="AQ24:AR24"/>
    <mergeCell ref="AS24:AT24"/>
    <mergeCell ref="AU24:AV24"/>
    <mergeCell ref="A26:I26"/>
    <mergeCell ref="AW24:AX24"/>
    <mergeCell ref="AA24:AB24"/>
    <mergeCell ref="AC24:AD24"/>
    <mergeCell ref="AE24:AF24"/>
    <mergeCell ref="O24:P24"/>
    <mergeCell ref="AI24:AJ24"/>
    <mergeCell ref="AK24:AL24"/>
    <mergeCell ref="AO24:AP24"/>
    <mergeCell ref="U24:V24"/>
    <mergeCell ref="W23:X23"/>
    <mergeCell ref="AQ23:AR23"/>
    <mergeCell ref="AS23:AT23"/>
    <mergeCell ref="AU23:AV23"/>
    <mergeCell ref="A24:I24"/>
    <mergeCell ref="M24:N24"/>
    <mergeCell ref="AG24:AH24"/>
    <mergeCell ref="O23:P23"/>
    <mergeCell ref="AI23:AJ23"/>
    <mergeCell ref="AK23:AL23"/>
    <mergeCell ref="AO23:AP23"/>
    <mergeCell ref="U23:V23"/>
    <mergeCell ref="AA23:AB23"/>
    <mergeCell ref="AC23:AD23"/>
    <mergeCell ref="AE23:AF23"/>
    <mergeCell ref="AQ27:AR27"/>
    <mergeCell ref="W27:X27"/>
    <mergeCell ref="AS27:AT27"/>
    <mergeCell ref="AU27:AV27"/>
    <mergeCell ref="A28:I28"/>
    <mergeCell ref="M28:N28"/>
    <mergeCell ref="AG28:AH28"/>
    <mergeCell ref="O27:P27"/>
    <mergeCell ref="AI27:AJ27"/>
    <mergeCell ref="AK27:AL27"/>
    <mergeCell ref="AO27:AP27"/>
    <mergeCell ref="U27:V27"/>
    <mergeCell ref="Q27:R27"/>
    <mergeCell ref="S27:T27"/>
    <mergeCell ref="Y27:Z27"/>
    <mergeCell ref="AA27:AB27"/>
    <mergeCell ref="A27:I27"/>
    <mergeCell ref="M27:N27"/>
    <mergeCell ref="AG27:AH27"/>
    <mergeCell ref="K27:L27"/>
    <mergeCell ref="AC27:AD27"/>
    <mergeCell ref="AE27:AF27"/>
    <mergeCell ref="AM28:AN28"/>
    <mergeCell ref="AQ29:AR29"/>
    <mergeCell ref="W29:X29"/>
    <mergeCell ref="AS29:AT29"/>
    <mergeCell ref="AU29:AV29"/>
    <mergeCell ref="A30:I30"/>
    <mergeCell ref="M30:N30"/>
    <mergeCell ref="AG30:AH30"/>
    <mergeCell ref="O29:P29"/>
    <mergeCell ref="AI29:AJ29"/>
    <mergeCell ref="AK29:AL29"/>
    <mergeCell ref="AO29:AP29"/>
    <mergeCell ref="U29:V29"/>
    <mergeCell ref="AA29:AB29"/>
    <mergeCell ref="AC29:AD29"/>
    <mergeCell ref="AE29:AF29"/>
    <mergeCell ref="AQ28:AR28"/>
    <mergeCell ref="W28:X28"/>
    <mergeCell ref="AS28:AT28"/>
    <mergeCell ref="AU28:AV28"/>
    <mergeCell ref="A29:I29"/>
    <mergeCell ref="M29:N29"/>
    <mergeCell ref="AG29:AH29"/>
    <mergeCell ref="O28:P28"/>
    <mergeCell ref="AI28:AJ28"/>
    <mergeCell ref="AK28:AL28"/>
    <mergeCell ref="AO28:AP28"/>
    <mergeCell ref="U28:V28"/>
    <mergeCell ref="AA28:AB28"/>
    <mergeCell ref="AC28:AD28"/>
    <mergeCell ref="AE28:AF28"/>
    <mergeCell ref="K29:L29"/>
    <mergeCell ref="Q29:R29"/>
    <mergeCell ref="AQ33:AR33"/>
    <mergeCell ref="AS33:AT33"/>
    <mergeCell ref="AU33:AV33"/>
    <mergeCell ref="A34:I34"/>
    <mergeCell ref="M34:N34"/>
    <mergeCell ref="AG34:AH34"/>
    <mergeCell ref="O33:P33"/>
    <mergeCell ref="AI33:AJ33"/>
    <mergeCell ref="AK33:AL33"/>
    <mergeCell ref="AO33:AP33"/>
    <mergeCell ref="U33:V33"/>
    <mergeCell ref="AA33:AB33"/>
    <mergeCell ref="AC33:AD33"/>
    <mergeCell ref="AE33:AF33"/>
    <mergeCell ref="AQ30:AR30"/>
    <mergeCell ref="W30:X30"/>
    <mergeCell ref="AS30:AT30"/>
    <mergeCell ref="AU30:AV30"/>
    <mergeCell ref="A32:I32"/>
    <mergeCell ref="A33:I33"/>
    <mergeCell ref="M33:N33"/>
    <mergeCell ref="AG33:AH33"/>
    <mergeCell ref="O30:P30"/>
    <mergeCell ref="AI30:AJ30"/>
    <mergeCell ref="AK30:AL30"/>
    <mergeCell ref="AO30:AP30"/>
    <mergeCell ref="U30:V30"/>
    <mergeCell ref="AA30:AB30"/>
    <mergeCell ref="AC30:AD30"/>
    <mergeCell ref="AE30:AF30"/>
    <mergeCell ref="AQ35:AR35"/>
    <mergeCell ref="AS35:AT35"/>
    <mergeCell ref="AU35:AV35"/>
    <mergeCell ref="A36:I36"/>
    <mergeCell ref="M36:N36"/>
    <mergeCell ref="AG36:AH36"/>
    <mergeCell ref="O35:P35"/>
    <mergeCell ref="AI35:AJ35"/>
    <mergeCell ref="AK35:AL35"/>
    <mergeCell ref="AO35:AP35"/>
    <mergeCell ref="U35:V35"/>
    <mergeCell ref="AA35:AB35"/>
    <mergeCell ref="AC35:AD35"/>
    <mergeCell ref="AE35:AF35"/>
    <mergeCell ref="W34:X34"/>
    <mergeCell ref="AQ34:AR34"/>
    <mergeCell ref="AS34:AT34"/>
    <mergeCell ref="AU34:AV34"/>
    <mergeCell ref="A35:I35"/>
    <mergeCell ref="M35:N35"/>
    <mergeCell ref="AG35:AH35"/>
    <mergeCell ref="O34:P34"/>
    <mergeCell ref="AI34:AJ34"/>
    <mergeCell ref="AK34:AL34"/>
    <mergeCell ref="AO34:AP34"/>
    <mergeCell ref="U34:V34"/>
    <mergeCell ref="AA34:AB34"/>
    <mergeCell ref="AC34:AD34"/>
    <mergeCell ref="AE34:AF34"/>
    <mergeCell ref="K36:L36"/>
    <mergeCell ref="Q36:R36"/>
    <mergeCell ref="S36:T36"/>
    <mergeCell ref="AQ37:AR37"/>
    <mergeCell ref="AS37:AT37"/>
    <mergeCell ref="AU37:AV37"/>
    <mergeCell ref="A38:I38"/>
    <mergeCell ref="M38:N38"/>
    <mergeCell ref="AG38:AH38"/>
    <mergeCell ref="O37:P37"/>
    <mergeCell ref="AI37:AJ37"/>
    <mergeCell ref="AK37:AL37"/>
    <mergeCell ref="AO37:AP37"/>
    <mergeCell ref="U37:V37"/>
    <mergeCell ref="AA37:AB37"/>
    <mergeCell ref="AC37:AD37"/>
    <mergeCell ref="AE37:AF37"/>
    <mergeCell ref="W36:X36"/>
    <mergeCell ref="AQ36:AR36"/>
    <mergeCell ref="AS36:AT36"/>
    <mergeCell ref="AU36:AV36"/>
    <mergeCell ref="A37:I37"/>
    <mergeCell ref="M37:N37"/>
    <mergeCell ref="AG37:AH37"/>
    <mergeCell ref="O36:P36"/>
    <mergeCell ref="AI36:AJ36"/>
    <mergeCell ref="AK36:AL36"/>
    <mergeCell ref="AO36:AP36"/>
    <mergeCell ref="U36:V36"/>
    <mergeCell ref="AA36:AB36"/>
    <mergeCell ref="AC36:AD36"/>
    <mergeCell ref="AE36:AF36"/>
    <mergeCell ref="W38:X38"/>
    <mergeCell ref="AQ38:AR38"/>
    <mergeCell ref="AS38:AT38"/>
    <mergeCell ref="AU38:AV38"/>
    <mergeCell ref="A40:I40"/>
    <mergeCell ref="K38:L38"/>
    <mergeCell ref="Q38:R38"/>
    <mergeCell ref="S38:T38"/>
    <mergeCell ref="Y38:Z38"/>
    <mergeCell ref="O38:P38"/>
    <mergeCell ref="AI38:AJ38"/>
    <mergeCell ref="AK38:AL38"/>
    <mergeCell ref="AO38:AP38"/>
    <mergeCell ref="U38:V38"/>
    <mergeCell ref="AA38:AB38"/>
    <mergeCell ref="AC38:AD38"/>
    <mergeCell ref="AE38:AF38"/>
    <mergeCell ref="AQ41:AR41"/>
    <mergeCell ref="W41:X41"/>
    <mergeCell ref="AS41:AT41"/>
    <mergeCell ref="AU41:AV41"/>
    <mergeCell ref="O41:P41"/>
    <mergeCell ref="AI41:AJ41"/>
    <mergeCell ref="AK41:AL41"/>
    <mergeCell ref="AO41:AP41"/>
    <mergeCell ref="U41:V41"/>
    <mergeCell ref="Q41:R41"/>
    <mergeCell ref="S41:T41"/>
    <mergeCell ref="Y41:Z41"/>
    <mergeCell ref="AA41:AB41"/>
    <mergeCell ref="A41:I41"/>
    <mergeCell ref="M41:N41"/>
    <mergeCell ref="AG41:AH41"/>
    <mergeCell ref="K41:L41"/>
    <mergeCell ref="AC41:AD41"/>
    <mergeCell ref="AQ43:AR43"/>
    <mergeCell ref="W43:X43"/>
    <mergeCell ref="AS43:AT43"/>
    <mergeCell ref="AU43:AV43"/>
    <mergeCell ref="A44:I44"/>
    <mergeCell ref="M44:N44"/>
    <mergeCell ref="AG44:AH44"/>
    <mergeCell ref="O43:P43"/>
    <mergeCell ref="AI43:AJ43"/>
    <mergeCell ref="AK43:AL43"/>
    <mergeCell ref="AO43:AP43"/>
    <mergeCell ref="U43:V43"/>
    <mergeCell ref="AA43:AB43"/>
    <mergeCell ref="AC43:AD43"/>
    <mergeCell ref="AE43:AF43"/>
    <mergeCell ref="AQ42:AR42"/>
    <mergeCell ref="W42:X42"/>
    <mergeCell ref="AS42:AT42"/>
    <mergeCell ref="AU42:AV42"/>
    <mergeCell ref="A43:I43"/>
    <mergeCell ref="M43:N43"/>
    <mergeCell ref="AG43:AH43"/>
    <mergeCell ref="O42:P42"/>
    <mergeCell ref="AI42:AJ42"/>
    <mergeCell ref="AK42:AL42"/>
    <mergeCell ref="AO42:AP42"/>
    <mergeCell ref="U42:V42"/>
    <mergeCell ref="AA42:AB42"/>
    <mergeCell ref="AC42:AD42"/>
    <mergeCell ref="AE42:AF42"/>
    <mergeCell ref="AQ47:AR47"/>
    <mergeCell ref="AS47:AT47"/>
    <mergeCell ref="AU47:AV47"/>
    <mergeCell ref="A48:I48"/>
    <mergeCell ref="M48:N48"/>
    <mergeCell ref="AG48:AH48"/>
    <mergeCell ref="O47:P47"/>
    <mergeCell ref="AI47:AJ47"/>
    <mergeCell ref="AK47:AL47"/>
    <mergeCell ref="AO47:AP47"/>
    <mergeCell ref="U47:V47"/>
    <mergeCell ref="AA47:AB47"/>
    <mergeCell ref="AC47:AD47"/>
    <mergeCell ref="AE47:AF47"/>
    <mergeCell ref="AQ44:AR44"/>
    <mergeCell ref="W44:X44"/>
    <mergeCell ref="AS44:AT44"/>
    <mergeCell ref="AU44:AV44"/>
    <mergeCell ref="A46:I46"/>
    <mergeCell ref="A47:I47"/>
    <mergeCell ref="M47:N47"/>
    <mergeCell ref="AG47:AH47"/>
    <mergeCell ref="O44:P44"/>
    <mergeCell ref="AI44:AJ44"/>
    <mergeCell ref="AK44:AL44"/>
    <mergeCell ref="AO44:AP44"/>
    <mergeCell ref="U44:V44"/>
    <mergeCell ref="AA44:AB44"/>
    <mergeCell ref="AC44:AD44"/>
    <mergeCell ref="AE44:AF44"/>
    <mergeCell ref="W48:X48"/>
    <mergeCell ref="AQ48:AR48"/>
    <mergeCell ref="AS48:AT48"/>
    <mergeCell ref="AU48:AV48"/>
    <mergeCell ref="A50:I50"/>
    <mergeCell ref="K48:L48"/>
    <mergeCell ref="Q48:R48"/>
    <mergeCell ref="S48:T48"/>
    <mergeCell ref="Y48:Z48"/>
    <mergeCell ref="O48:P48"/>
    <mergeCell ref="AI48:AJ48"/>
    <mergeCell ref="AK48:AL48"/>
    <mergeCell ref="AO48:AP48"/>
    <mergeCell ref="U48:V48"/>
    <mergeCell ref="AA48:AB48"/>
    <mergeCell ref="AC48:AD48"/>
    <mergeCell ref="AE48:AF48"/>
    <mergeCell ref="AQ52:AR52"/>
    <mergeCell ref="W52:X52"/>
    <mergeCell ref="AS52:AT52"/>
    <mergeCell ref="AU52:AV52"/>
    <mergeCell ref="O52:P52"/>
    <mergeCell ref="AI52:AJ52"/>
    <mergeCell ref="AK52:AL52"/>
    <mergeCell ref="AO52:AP52"/>
    <mergeCell ref="U52:V52"/>
    <mergeCell ref="AA52:AB52"/>
    <mergeCell ref="AC52:AD52"/>
    <mergeCell ref="AE52:AF52"/>
    <mergeCell ref="AQ51:AR51"/>
    <mergeCell ref="W51:X51"/>
    <mergeCell ref="AS51:AT51"/>
    <mergeCell ref="AU51:AV51"/>
    <mergeCell ref="A52:I52"/>
    <mergeCell ref="AK51:AL51"/>
    <mergeCell ref="AO51:AP51"/>
    <mergeCell ref="U51:V51"/>
    <mergeCell ref="Q51:R51"/>
    <mergeCell ref="S51:T51"/>
    <mergeCell ref="Y51:Z51"/>
    <mergeCell ref="AA51:AB51"/>
    <mergeCell ref="A51:I51"/>
    <mergeCell ref="K52:L52"/>
    <mergeCell ref="Q52:R52"/>
    <mergeCell ref="S52:T52"/>
    <mergeCell ref="Y52:Z52"/>
    <mergeCell ref="S53:T53"/>
    <mergeCell ref="AQ54:AR54"/>
    <mergeCell ref="W54:X54"/>
    <mergeCell ref="AS54:AT54"/>
    <mergeCell ref="AU54:AV54"/>
    <mergeCell ref="O54:P54"/>
    <mergeCell ref="AI54:AJ54"/>
    <mergeCell ref="AK54:AL54"/>
    <mergeCell ref="AO54:AP54"/>
    <mergeCell ref="U54:V54"/>
    <mergeCell ref="AA54:AB54"/>
    <mergeCell ref="AC54:AD54"/>
    <mergeCell ref="AE54:AF54"/>
    <mergeCell ref="AQ53:AR53"/>
    <mergeCell ref="W53:X53"/>
    <mergeCell ref="AS53:AT53"/>
    <mergeCell ref="AU53:AV53"/>
    <mergeCell ref="A54:I54"/>
    <mergeCell ref="M54:N54"/>
    <mergeCell ref="AG54:AH54"/>
    <mergeCell ref="AK53:AL53"/>
    <mergeCell ref="AO53:AP53"/>
    <mergeCell ref="U53:V53"/>
    <mergeCell ref="AA53:AB53"/>
    <mergeCell ref="AC53:AD53"/>
    <mergeCell ref="AE53:AF53"/>
    <mergeCell ref="K53:L53"/>
    <mergeCell ref="Q53:R53"/>
    <mergeCell ref="AQ56:AR56"/>
    <mergeCell ref="W56:X56"/>
    <mergeCell ref="AS56:AT56"/>
    <mergeCell ref="AU56:AV56"/>
    <mergeCell ref="A57:I57"/>
    <mergeCell ref="M57:N57"/>
    <mergeCell ref="AG57:AH57"/>
    <mergeCell ref="O56:P56"/>
    <mergeCell ref="AI56:AJ56"/>
    <mergeCell ref="AK56:AL56"/>
    <mergeCell ref="AO56:AP56"/>
    <mergeCell ref="U56:V56"/>
    <mergeCell ref="AA56:AB56"/>
    <mergeCell ref="AC56:AD56"/>
    <mergeCell ref="AE56:AF56"/>
    <mergeCell ref="AQ55:AR55"/>
    <mergeCell ref="W55:X55"/>
    <mergeCell ref="AS55:AT55"/>
    <mergeCell ref="AU55:AV55"/>
    <mergeCell ref="A56:I56"/>
    <mergeCell ref="M56:N56"/>
    <mergeCell ref="AG56:AH56"/>
    <mergeCell ref="O55:P55"/>
    <mergeCell ref="AI55:AJ55"/>
    <mergeCell ref="AK55:AL55"/>
    <mergeCell ref="AO55:AP55"/>
    <mergeCell ref="U55:V55"/>
    <mergeCell ref="AA55:AB55"/>
    <mergeCell ref="AC55:AD55"/>
    <mergeCell ref="AE55:AF55"/>
    <mergeCell ref="AQ58:AR58"/>
    <mergeCell ref="W58:X58"/>
    <mergeCell ref="AS58:AT58"/>
    <mergeCell ref="AU58:AV58"/>
    <mergeCell ref="A59:I59"/>
    <mergeCell ref="M59:N59"/>
    <mergeCell ref="AG59:AH59"/>
    <mergeCell ref="O58:P58"/>
    <mergeCell ref="AI58:AJ58"/>
    <mergeCell ref="AK58:AL58"/>
    <mergeCell ref="AO58:AP58"/>
    <mergeCell ref="U58:V58"/>
    <mergeCell ref="AA58:AB58"/>
    <mergeCell ref="AC58:AD58"/>
    <mergeCell ref="AE58:AF58"/>
    <mergeCell ref="AQ57:AR57"/>
    <mergeCell ref="W57:X57"/>
    <mergeCell ref="AS57:AT57"/>
    <mergeCell ref="AU57:AV57"/>
    <mergeCell ref="A58:I58"/>
    <mergeCell ref="M58:N58"/>
    <mergeCell ref="AG58:AH58"/>
    <mergeCell ref="O57:P57"/>
    <mergeCell ref="AI57:AJ57"/>
    <mergeCell ref="AK57:AL57"/>
    <mergeCell ref="AO57:AP57"/>
    <mergeCell ref="AA57:AB57"/>
    <mergeCell ref="AC57:AD57"/>
    <mergeCell ref="AE57:AF57"/>
    <mergeCell ref="K58:L58"/>
    <mergeCell ref="Q58:R58"/>
    <mergeCell ref="AQ62:AR62"/>
    <mergeCell ref="AS62:AT62"/>
    <mergeCell ref="AU62:AV62"/>
    <mergeCell ref="A63:I63"/>
    <mergeCell ref="M63:N63"/>
    <mergeCell ref="AG63:AH63"/>
    <mergeCell ref="O62:P62"/>
    <mergeCell ref="AI62:AJ62"/>
    <mergeCell ref="AK62:AL62"/>
    <mergeCell ref="AO62:AP62"/>
    <mergeCell ref="U62:V62"/>
    <mergeCell ref="AA62:AB62"/>
    <mergeCell ref="AC62:AD62"/>
    <mergeCell ref="AE62:AF62"/>
    <mergeCell ref="AQ59:AR59"/>
    <mergeCell ref="W59:X59"/>
    <mergeCell ref="AS59:AT59"/>
    <mergeCell ref="AU59:AV59"/>
    <mergeCell ref="A61:I61"/>
    <mergeCell ref="A62:I62"/>
    <mergeCell ref="M62:N62"/>
    <mergeCell ref="AG62:AH62"/>
    <mergeCell ref="O59:P59"/>
    <mergeCell ref="AI59:AJ59"/>
    <mergeCell ref="AK59:AL59"/>
    <mergeCell ref="AO59:AP59"/>
    <mergeCell ref="AA59:AB59"/>
    <mergeCell ref="AC59:AD59"/>
    <mergeCell ref="AE59:AF59"/>
    <mergeCell ref="AQ64:AR64"/>
    <mergeCell ref="AS64:AT64"/>
    <mergeCell ref="AU64:AV64"/>
    <mergeCell ref="A65:I65"/>
    <mergeCell ref="M65:N65"/>
    <mergeCell ref="AG65:AH65"/>
    <mergeCell ref="O64:P64"/>
    <mergeCell ref="AI64:AJ64"/>
    <mergeCell ref="AK64:AL64"/>
    <mergeCell ref="AO64:AP64"/>
    <mergeCell ref="U64:V64"/>
    <mergeCell ref="AA64:AB64"/>
    <mergeCell ref="AC64:AD64"/>
    <mergeCell ref="AE64:AF64"/>
    <mergeCell ref="W63:X63"/>
    <mergeCell ref="AQ63:AR63"/>
    <mergeCell ref="AS63:AT63"/>
    <mergeCell ref="AU63:AV63"/>
    <mergeCell ref="A64:I64"/>
    <mergeCell ref="M64:N64"/>
    <mergeCell ref="AG64:AH64"/>
    <mergeCell ref="O63:P63"/>
    <mergeCell ref="AI63:AJ63"/>
    <mergeCell ref="AK63:AL63"/>
    <mergeCell ref="AO63:AP63"/>
    <mergeCell ref="U63:V63"/>
    <mergeCell ref="AA63:AB63"/>
    <mergeCell ref="AC63:AD63"/>
    <mergeCell ref="AE63:AF63"/>
    <mergeCell ref="K64:L64"/>
    <mergeCell ref="AQ66:AR66"/>
    <mergeCell ref="AS66:AT66"/>
    <mergeCell ref="AU66:AV66"/>
    <mergeCell ref="A67:I67"/>
    <mergeCell ref="M67:N67"/>
    <mergeCell ref="AG67:AH67"/>
    <mergeCell ref="O66:P66"/>
    <mergeCell ref="AI66:AJ66"/>
    <mergeCell ref="AK66:AL66"/>
    <mergeCell ref="AO66:AP66"/>
    <mergeCell ref="U66:V66"/>
    <mergeCell ref="AA66:AB66"/>
    <mergeCell ref="AC66:AD66"/>
    <mergeCell ref="AE66:AF66"/>
    <mergeCell ref="W65:X65"/>
    <mergeCell ref="AQ65:AR65"/>
    <mergeCell ref="AS65:AT65"/>
    <mergeCell ref="AU65:AV65"/>
    <mergeCell ref="A66:I66"/>
    <mergeCell ref="M66:N66"/>
    <mergeCell ref="AG66:AH66"/>
    <mergeCell ref="O65:P65"/>
    <mergeCell ref="AI65:AJ65"/>
    <mergeCell ref="AK65:AL65"/>
    <mergeCell ref="AO65:AP65"/>
    <mergeCell ref="U65:V65"/>
    <mergeCell ref="AA65:AB65"/>
    <mergeCell ref="AC65:AD65"/>
    <mergeCell ref="AE65:AF65"/>
    <mergeCell ref="K66:L66"/>
    <mergeCell ref="Q66:R66"/>
    <mergeCell ref="Y67:Z67"/>
    <mergeCell ref="AQ68:AR68"/>
    <mergeCell ref="AS68:AT68"/>
    <mergeCell ref="AU68:AV68"/>
    <mergeCell ref="A69:I69"/>
    <mergeCell ref="M69:N69"/>
    <mergeCell ref="AG69:AH69"/>
    <mergeCell ref="O68:P68"/>
    <mergeCell ref="AI68:AJ68"/>
    <mergeCell ref="AK68:AL68"/>
    <mergeCell ref="AO68:AP68"/>
    <mergeCell ref="U68:V68"/>
    <mergeCell ref="AA68:AB68"/>
    <mergeCell ref="AC68:AD68"/>
    <mergeCell ref="AE68:AF68"/>
    <mergeCell ref="W67:X67"/>
    <mergeCell ref="AQ67:AR67"/>
    <mergeCell ref="AS67:AT67"/>
    <mergeCell ref="AU67:AV67"/>
    <mergeCell ref="A68:I68"/>
    <mergeCell ref="M68:N68"/>
    <mergeCell ref="AG68:AH68"/>
    <mergeCell ref="O67:P67"/>
    <mergeCell ref="AI67:AJ67"/>
    <mergeCell ref="AK67:AL67"/>
    <mergeCell ref="AO67:AP67"/>
    <mergeCell ref="U67:V67"/>
    <mergeCell ref="AA67:AB67"/>
    <mergeCell ref="AC67:AD67"/>
    <mergeCell ref="AE67:AF67"/>
    <mergeCell ref="K67:L67"/>
    <mergeCell ref="Q67:R67"/>
    <mergeCell ref="S67:T67"/>
    <mergeCell ref="AQ70:AR70"/>
    <mergeCell ref="AS70:AT70"/>
    <mergeCell ref="AU70:AV70"/>
    <mergeCell ref="A71:I71"/>
    <mergeCell ref="M71:N71"/>
    <mergeCell ref="AG71:AH71"/>
    <mergeCell ref="O70:P70"/>
    <mergeCell ref="AI70:AJ70"/>
    <mergeCell ref="AK70:AL70"/>
    <mergeCell ref="AO70:AP70"/>
    <mergeCell ref="U70:V70"/>
    <mergeCell ref="AA70:AB70"/>
    <mergeCell ref="AC70:AD70"/>
    <mergeCell ref="AE70:AF70"/>
    <mergeCell ref="W69:X69"/>
    <mergeCell ref="AQ69:AR69"/>
    <mergeCell ref="AS69:AT69"/>
    <mergeCell ref="AU69:AV69"/>
    <mergeCell ref="A70:I70"/>
    <mergeCell ref="M70:N70"/>
    <mergeCell ref="AG70:AH70"/>
    <mergeCell ref="O69:P69"/>
    <mergeCell ref="AI69:AJ69"/>
    <mergeCell ref="AK69:AL69"/>
    <mergeCell ref="AO69:AP69"/>
    <mergeCell ref="U69:V69"/>
    <mergeCell ref="AA69:AB69"/>
    <mergeCell ref="AC69:AD69"/>
    <mergeCell ref="AE69:AF69"/>
    <mergeCell ref="AQ72:AR72"/>
    <mergeCell ref="AS72:AT72"/>
    <mergeCell ref="AU72:AV72"/>
    <mergeCell ref="A73:I73"/>
    <mergeCell ref="M73:N73"/>
    <mergeCell ref="AG73:AH73"/>
    <mergeCell ref="O72:P72"/>
    <mergeCell ref="AI72:AJ72"/>
    <mergeCell ref="AK72:AL72"/>
    <mergeCell ref="AO72:AP72"/>
    <mergeCell ref="U72:V72"/>
    <mergeCell ref="AA72:AB72"/>
    <mergeCell ref="AC72:AD72"/>
    <mergeCell ref="AE72:AF72"/>
    <mergeCell ref="W71:X71"/>
    <mergeCell ref="AQ71:AR71"/>
    <mergeCell ref="AS71:AT71"/>
    <mergeCell ref="AU71:AV71"/>
    <mergeCell ref="A72:I72"/>
    <mergeCell ref="M72:N72"/>
    <mergeCell ref="AG72:AH72"/>
    <mergeCell ref="O71:P71"/>
    <mergeCell ref="AI71:AJ71"/>
    <mergeCell ref="AK71:AL71"/>
    <mergeCell ref="AO71:AP71"/>
    <mergeCell ref="U71:V71"/>
    <mergeCell ref="AA71:AB71"/>
    <mergeCell ref="AC71:AD71"/>
    <mergeCell ref="AE71:AF71"/>
    <mergeCell ref="K72:L72"/>
    <mergeCell ref="Q72:R72"/>
    <mergeCell ref="S72:T72"/>
    <mergeCell ref="M76:N76"/>
    <mergeCell ref="AG76:AH76"/>
    <mergeCell ref="K76:L76"/>
    <mergeCell ref="AC76:AD76"/>
    <mergeCell ref="AE76:AF76"/>
    <mergeCell ref="W73:X73"/>
    <mergeCell ref="AQ73:AR73"/>
    <mergeCell ref="AS73:AT73"/>
    <mergeCell ref="AU73:AV73"/>
    <mergeCell ref="A75:I75"/>
    <mergeCell ref="AW73:AX73"/>
    <mergeCell ref="AA73:AB73"/>
    <mergeCell ref="AC73:AD73"/>
    <mergeCell ref="AE73:AF73"/>
    <mergeCell ref="O73:P73"/>
    <mergeCell ref="AI73:AJ73"/>
    <mergeCell ref="AK73:AL73"/>
    <mergeCell ref="AO73:AP73"/>
    <mergeCell ref="U73:V73"/>
    <mergeCell ref="AW76:AX76"/>
    <mergeCell ref="AM73:AN73"/>
    <mergeCell ref="AM76:AN76"/>
    <mergeCell ref="AQ77:AR77"/>
    <mergeCell ref="W77:X77"/>
    <mergeCell ref="AS77:AT77"/>
    <mergeCell ref="AU77:AV77"/>
    <mergeCell ref="A78:I78"/>
    <mergeCell ref="M78:N78"/>
    <mergeCell ref="AG78:AH78"/>
    <mergeCell ref="O77:P77"/>
    <mergeCell ref="AI77:AJ77"/>
    <mergeCell ref="AK77:AL77"/>
    <mergeCell ref="AO77:AP77"/>
    <mergeCell ref="U77:V77"/>
    <mergeCell ref="AA77:AB77"/>
    <mergeCell ref="AC77:AD77"/>
    <mergeCell ref="AE77:AF77"/>
    <mergeCell ref="AQ76:AR76"/>
    <mergeCell ref="W76:X76"/>
    <mergeCell ref="AS76:AT76"/>
    <mergeCell ref="AU76:AV76"/>
    <mergeCell ref="A77:I77"/>
    <mergeCell ref="M77:N77"/>
    <mergeCell ref="AG77:AH77"/>
    <mergeCell ref="O76:P76"/>
    <mergeCell ref="AI76:AJ76"/>
    <mergeCell ref="AK76:AL76"/>
    <mergeCell ref="AO76:AP76"/>
    <mergeCell ref="U76:V76"/>
    <mergeCell ref="Q76:R76"/>
    <mergeCell ref="S76:T76"/>
    <mergeCell ref="Y76:Z76"/>
    <mergeCell ref="AA76:AB76"/>
    <mergeCell ref="A76:I76"/>
    <mergeCell ref="AQ79:AR79"/>
    <mergeCell ref="W79:X79"/>
    <mergeCell ref="AS79:AT79"/>
    <mergeCell ref="AU79:AV79"/>
    <mergeCell ref="A80:I80"/>
    <mergeCell ref="M80:N80"/>
    <mergeCell ref="AG80:AH80"/>
    <mergeCell ref="O79:P79"/>
    <mergeCell ref="AI79:AJ79"/>
    <mergeCell ref="AK79:AL79"/>
    <mergeCell ref="AO79:AP79"/>
    <mergeCell ref="U79:V79"/>
    <mergeCell ref="AA79:AB79"/>
    <mergeCell ref="AC79:AD79"/>
    <mergeCell ref="AE79:AF79"/>
    <mergeCell ref="AQ78:AR78"/>
    <mergeCell ref="W78:X78"/>
    <mergeCell ref="AS78:AT78"/>
    <mergeCell ref="AU78:AV78"/>
    <mergeCell ref="A79:I79"/>
    <mergeCell ref="M79:N79"/>
    <mergeCell ref="AG79:AH79"/>
    <mergeCell ref="O78:P78"/>
    <mergeCell ref="AI78:AJ78"/>
    <mergeCell ref="AK78:AL78"/>
    <mergeCell ref="AO78:AP78"/>
    <mergeCell ref="U78:V78"/>
    <mergeCell ref="AA78:AB78"/>
    <mergeCell ref="AC78:AD78"/>
    <mergeCell ref="AE78:AF78"/>
    <mergeCell ref="AQ81:AR81"/>
    <mergeCell ref="W81:X81"/>
    <mergeCell ref="AS81:AT81"/>
    <mergeCell ref="AU81:AV81"/>
    <mergeCell ref="A83:I83"/>
    <mergeCell ref="A84:I84"/>
    <mergeCell ref="M84:N84"/>
    <mergeCell ref="AG84:AH84"/>
    <mergeCell ref="O81:P81"/>
    <mergeCell ref="AI81:AJ81"/>
    <mergeCell ref="AK81:AL81"/>
    <mergeCell ref="AO81:AP81"/>
    <mergeCell ref="U81:V81"/>
    <mergeCell ref="AA81:AB81"/>
    <mergeCell ref="AC81:AD81"/>
    <mergeCell ref="AE81:AF81"/>
    <mergeCell ref="AQ80:AR80"/>
    <mergeCell ref="W80:X80"/>
    <mergeCell ref="AS80:AT80"/>
    <mergeCell ref="AU80:AV80"/>
    <mergeCell ref="A81:I81"/>
    <mergeCell ref="M81:N81"/>
    <mergeCell ref="AG81:AH81"/>
    <mergeCell ref="O80:P80"/>
    <mergeCell ref="AI80:AJ80"/>
    <mergeCell ref="AK80:AL80"/>
    <mergeCell ref="AO80:AP80"/>
    <mergeCell ref="U80:V80"/>
    <mergeCell ref="AA80:AB80"/>
    <mergeCell ref="AC80:AD80"/>
    <mergeCell ref="AE80:AF80"/>
    <mergeCell ref="K81:L81"/>
    <mergeCell ref="AQ85:AR85"/>
    <mergeCell ref="AS85:AT85"/>
    <mergeCell ref="AU85:AV85"/>
    <mergeCell ref="A86:I86"/>
    <mergeCell ref="M86:N86"/>
    <mergeCell ref="AG86:AH86"/>
    <mergeCell ref="O85:P85"/>
    <mergeCell ref="AI85:AJ85"/>
    <mergeCell ref="AK85:AL85"/>
    <mergeCell ref="AO85:AP85"/>
    <mergeCell ref="U85:V85"/>
    <mergeCell ref="AA85:AB85"/>
    <mergeCell ref="AC85:AD85"/>
    <mergeCell ref="AE85:AF85"/>
    <mergeCell ref="W84:X84"/>
    <mergeCell ref="AQ84:AR84"/>
    <mergeCell ref="AS84:AT84"/>
    <mergeCell ref="AU84:AV84"/>
    <mergeCell ref="A85:I85"/>
    <mergeCell ref="M85:N85"/>
    <mergeCell ref="AG85:AH85"/>
    <mergeCell ref="O84:P84"/>
    <mergeCell ref="AI84:AJ84"/>
    <mergeCell ref="AK84:AL84"/>
    <mergeCell ref="AO84:AP84"/>
    <mergeCell ref="U84:V84"/>
    <mergeCell ref="AA84:AB84"/>
    <mergeCell ref="AC84:AD84"/>
    <mergeCell ref="AE84:AF84"/>
    <mergeCell ref="AQ87:AR87"/>
    <mergeCell ref="AS87:AT87"/>
    <mergeCell ref="AU87:AV87"/>
    <mergeCell ref="A88:I88"/>
    <mergeCell ref="M88:N88"/>
    <mergeCell ref="AG88:AH88"/>
    <mergeCell ref="O87:P87"/>
    <mergeCell ref="AI87:AJ87"/>
    <mergeCell ref="AK87:AL87"/>
    <mergeCell ref="AO87:AP87"/>
    <mergeCell ref="U87:V87"/>
    <mergeCell ref="AA87:AB87"/>
    <mergeCell ref="AC87:AD87"/>
    <mergeCell ref="AE87:AF87"/>
    <mergeCell ref="W86:X86"/>
    <mergeCell ref="AQ86:AR86"/>
    <mergeCell ref="AS86:AT86"/>
    <mergeCell ref="AU86:AV86"/>
    <mergeCell ref="A87:I87"/>
    <mergeCell ref="M87:N87"/>
    <mergeCell ref="AG87:AH87"/>
    <mergeCell ref="O86:P86"/>
    <mergeCell ref="AI86:AJ86"/>
    <mergeCell ref="AK86:AL86"/>
    <mergeCell ref="AO86:AP86"/>
    <mergeCell ref="U86:V86"/>
    <mergeCell ref="AA86:AB86"/>
    <mergeCell ref="AC86:AD86"/>
    <mergeCell ref="AE86:AF86"/>
    <mergeCell ref="AQ89:AR89"/>
    <mergeCell ref="AS89:AT89"/>
    <mergeCell ref="AU89:AV89"/>
    <mergeCell ref="A90:I90"/>
    <mergeCell ref="M90:N90"/>
    <mergeCell ref="AG90:AH90"/>
    <mergeCell ref="O89:P89"/>
    <mergeCell ref="AI89:AJ89"/>
    <mergeCell ref="AK89:AL89"/>
    <mergeCell ref="AO89:AP89"/>
    <mergeCell ref="U89:V89"/>
    <mergeCell ref="AA89:AB89"/>
    <mergeCell ref="AC89:AD89"/>
    <mergeCell ref="AE89:AF89"/>
    <mergeCell ref="W88:X88"/>
    <mergeCell ref="AQ88:AR88"/>
    <mergeCell ref="AS88:AT88"/>
    <mergeCell ref="AU88:AV88"/>
    <mergeCell ref="A89:I89"/>
    <mergeCell ref="M89:N89"/>
    <mergeCell ref="AG89:AH89"/>
    <mergeCell ref="O88:P88"/>
    <mergeCell ref="AI88:AJ88"/>
    <mergeCell ref="AK88:AL88"/>
    <mergeCell ref="AO88:AP88"/>
    <mergeCell ref="U88:V88"/>
    <mergeCell ref="AA88:AB88"/>
    <mergeCell ref="AC88:AD88"/>
    <mergeCell ref="AE88:AF88"/>
    <mergeCell ref="K89:L89"/>
    <mergeCell ref="Q89:R89"/>
    <mergeCell ref="S89:T89"/>
    <mergeCell ref="AQ91:AR91"/>
    <mergeCell ref="AS91:AT91"/>
    <mergeCell ref="AU91:AV91"/>
    <mergeCell ref="A92:I92"/>
    <mergeCell ref="M92:N92"/>
    <mergeCell ref="AG92:AH92"/>
    <mergeCell ref="O91:P91"/>
    <mergeCell ref="AI91:AJ91"/>
    <mergeCell ref="AK91:AL91"/>
    <mergeCell ref="AO91:AP91"/>
    <mergeCell ref="U91:V91"/>
    <mergeCell ref="AA91:AB91"/>
    <mergeCell ref="AC91:AD91"/>
    <mergeCell ref="AE91:AF91"/>
    <mergeCell ref="W90:X90"/>
    <mergeCell ref="AQ90:AR90"/>
    <mergeCell ref="AS90:AT90"/>
    <mergeCell ref="AU90:AV90"/>
    <mergeCell ref="A91:I91"/>
    <mergeCell ref="M91:N91"/>
    <mergeCell ref="AG91:AH91"/>
    <mergeCell ref="O90:P90"/>
    <mergeCell ref="AI90:AJ90"/>
    <mergeCell ref="AK90:AL90"/>
    <mergeCell ref="AO90:AP90"/>
    <mergeCell ref="U90:V90"/>
    <mergeCell ref="AA90:AB90"/>
    <mergeCell ref="AC90:AD90"/>
    <mergeCell ref="AE90:AF90"/>
    <mergeCell ref="AQ93:AR93"/>
    <mergeCell ref="AS93:AT93"/>
    <mergeCell ref="AU93:AV93"/>
    <mergeCell ref="A94:I94"/>
    <mergeCell ref="M94:N94"/>
    <mergeCell ref="AG94:AH94"/>
    <mergeCell ref="O93:P93"/>
    <mergeCell ref="AI93:AJ93"/>
    <mergeCell ref="AK93:AL93"/>
    <mergeCell ref="AO93:AP93"/>
    <mergeCell ref="U93:V93"/>
    <mergeCell ref="AA93:AB93"/>
    <mergeCell ref="AC93:AD93"/>
    <mergeCell ref="AE93:AF93"/>
    <mergeCell ref="W92:X92"/>
    <mergeCell ref="AQ92:AR92"/>
    <mergeCell ref="AS92:AT92"/>
    <mergeCell ref="AU92:AV92"/>
    <mergeCell ref="A93:I93"/>
    <mergeCell ref="M93:N93"/>
    <mergeCell ref="AG93:AH93"/>
    <mergeCell ref="O92:P92"/>
    <mergeCell ref="AI92:AJ92"/>
    <mergeCell ref="AK92:AL92"/>
    <mergeCell ref="AO92:AP92"/>
    <mergeCell ref="U92:V92"/>
    <mergeCell ref="AA92:AB92"/>
    <mergeCell ref="AC92:AD92"/>
    <mergeCell ref="AE92:AF92"/>
    <mergeCell ref="AQ95:AR95"/>
    <mergeCell ref="AS95:AT95"/>
    <mergeCell ref="AU95:AV95"/>
    <mergeCell ref="A96:I96"/>
    <mergeCell ref="M96:N96"/>
    <mergeCell ref="AG96:AH96"/>
    <mergeCell ref="O95:P95"/>
    <mergeCell ref="AI95:AJ95"/>
    <mergeCell ref="AK95:AL95"/>
    <mergeCell ref="AO95:AP95"/>
    <mergeCell ref="U95:V95"/>
    <mergeCell ref="AA95:AB95"/>
    <mergeCell ref="AC95:AD95"/>
    <mergeCell ref="AE95:AF95"/>
    <mergeCell ref="W94:X94"/>
    <mergeCell ref="AQ94:AR94"/>
    <mergeCell ref="AS94:AT94"/>
    <mergeCell ref="AU94:AV94"/>
    <mergeCell ref="A95:I95"/>
    <mergeCell ref="M95:N95"/>
    <mergeCell ref="AG95:AH95"/>
    <mergeCell ref="O94:P94"/>
    <mergeCell ref="AI94:AJ94"/>
    <mergeCell ref="AK94:AL94"/>
    <mergeCell ref="AO94:AP94"/>
    <mergeCell ref="U94:V94"/>
    <mergeCell ref="AA94:AB94"/>
    <mergeCell ref="AC94:AD94"/>
    <mergeCell ref="AE94:AF94"/>
    <mergeCell ref="K95:L95"/>
    <mergeCell ref="Q95:R95"/>
    <mergeCell ref="S95:T95"/>
    <mergeCell ref="AQ99:AR99"/>
    <mergeCell ref="AS99:AT99"/>
    <mergeCell ref="AU99:AV99"/>
    <mergeCell ref="A100:I100"/>
    <mergeCell ref="M100:N100"/>
    <mergeCell ref="AG100:AH100"/>
    <mergeCell ref="O99:P99"/>
    <mergeCell ref="AI99:AJ99"/>
    <mergeCell ref="AK99:AL99"/>
    <mergeCell ref="AO99:AP99"/>
    <mergeCell ref="U99:V99"/>
    <mergeCell ref="AA99:AB99"/>
    <mergeCell ref="AC99:AD99"/>
    <mergeCell ref="AE99:AF99"/>
    <mergeCell ref="W96:X96"/>
    <mergeCell ref="AQ96:AR96"/>
    <mergeCell ref="AS96:AT96"/>
    <mergeCell ref="AU96:AV96"/>
    <mergeCell ref="A99:I99"/>
    <mergeCell ref="M99:N99"/>
    <mergeCell ref="AG99:AH99"/>
    <mergeCell ref="O96:P96"/>
    <mergeCell ref="AI96:AJ96"/>
    <mergeCell ref="AK96:AL96"/>
    <mergeCell ref="AO96:AP96"/>
    <mergeCell ref="U96:V96"/>
    <mergeCell ref="AA96:AB96"/>
    <mergeCell ref="AC96:AD96"/>
    <mergeCell ref="AE96:AF96"/>
    <mergeCell ref="AK97:AL97"/>
    <mergeCell ref="AO97:AP97"/>
    <mergeCell ref="AQ97:AR97"/>
    <mergeCell ref="AQ101:AR101"/>
    <mergeCell ref="AS101:AT101"/>
    <mergeCell ref="AU101:AV101"/>
    <mergeCell ref="A102:I102"/>
    <mergeCell ref="M102:N102"/>
    <mergeCell ref="AG102:AH102"/>
    <mergeCell ref="O101:P101"/>
    <mergeCell ref="AI101:AJ101"/>
    <mergeCell ref="AK101:AL101"/>
    <mergeCell ref="AO101:AP101"/>
    <mergeCell ref="U101:V101"/>
    <mergeCell ref="AA101:AB101"/>
    <mergeCell ref="AC101:AD101"/>
    <mergeCell ref="AE101:AF101"/>
    <mergeCell ref="W100:X100"/>
    <mergeCell ref="AQ100:AR100"/>
    <mergeCell ref="AS100:AT100"/>
    <mergeCell ref="AU100:AV100"/>
    <mergeCell ref="A101:I101"/>
    <mergeCell ref="M101:N101"/>
    <mergeCell ref="AG101:AH101"/>
    <mergeCell ref="O100:P100"/>
    <mergeCell ref="AI100:AJ100"/>
    <mergeCell ref="AK100:AL100"/>
    <mergeCell ref="AO100:AP100"/>
    <mergeCell ref="U100:V100"/>
    <mergeCell ref="AA100:AB100"/>
    <mergeCell ref="AC100:AD100"/>
    <mergeCell ref="AE100:AF100"/>
    <mergeCell ref="AQ103:AR103"/>
    <mergeCell ref="AS103:AT103"/>
    <mergeCell ref="AU103:AV103"/>
    <mergeCell ref="A104:I104"/>
    <mergeCell ref="M104:N104"/>
    <mergeCell ref="AG104:AH104"/>
    <mergeCell ref="O103:P103"/>
    <mergeCell ref="AI103:AJ103"/>
    <mergeCell ref="AK103:AL103"/>
    <mergeCell ref="AO103:AP103"/>
    <mergeCell ref="U103:V103"/>
    <mergeCell ref="AA103:AB103"/>
    <mergeCell ref="AC103:AD103"/>
    <mergeCell ref="AE103:AF103"/>
    <mergeCell ref="W102:X102"/>
    <mergeCell ref="AQ102:AR102"/>
    <mergeCell ref="AS102:AT102"/>
    <mergeCell ref="AU102:AV102"/>
    <mergeCell ref="A103:I103"/>
    <mergeCell ref="M103:N103"/>
    <mergeCell ref="AG103:AH103"/>
    <mergeCell ref="O102:P102"/>
    <mergeCell ref="AI102:AJ102"/>
    <mergeCell ref="AK102:AL102"/>
    <mergeCell ref="AO102:AP102"/>
    <mergeCell ref="U102:V102"/>
    <mergeCell ref="AA102:AB102"/>
    <mergeCell ref="AC102:AD102"/>
    <mergeCell ref="AE102:AF102"/>
    <mergeCell ref="K103:L103"/>
    <mergeCell ref="Q103:R103"/>
    <mergeCell ref="S103:T103"/>
    <mergeCell ref="M107:N107"/>
    <mergeCell ref="AG107:AH107"/>
    <mergeCell ref="K107:L107"/>
    <mergeCell ref="AC107:AD107"/>
    <mergeCell ref="AE107:AF107"/>
    <mergeCell ref="W104:X104"/>
    <mergeCell ref="AQ104:AR104"/>
    <mergeCell ref="AS104:AT104"/>
    <mergeCell ref="AU104:AV104"/>
    <mergeCell ref="A106:I106"/>
    <mergeCell ref="AW104:AX104"/>
    <mergeCell ref="AA104:AB104"/>
    <mergeCell ref="AC104:AD104"/>
    <mergeCell ref="AE104:AF104"/>
    <mergeCell ref="O104:P104"/>
    <mergeCell ref="AI104:AJ104"/>
    <mergeCell ref="AK104:AL104"/>
    <mergeCell ref="AO104:AP104"/>
    <mergeCell ref="U104:V104"/>
    <mergeCell ref="AQ108:AR108"/>
    <mergeCell ref="W108:X108"/>
    <mergeCell ref="AS108:AT108"/>
    <mergeCell ref="AU108:AV108"/>
    <mergeCell ref="A109:I109"/>
    <mergeCell ref="M109:N109"/>
    <mergeCell ref="AG109:AH109"/>
    <mergeCell ref="O108:P108"/>
    <mergeCell ref="AI108:AJ108"/>
    <mergeCell ref="AK108:AL108"/>
    <mergeCell ref="AO108:AP108"/>
    <mergeCell ref="U108:V108"/>
    <mergeCell ref="AA108:AB108"/>
    <mergeCell ref="AC108:AD108"/>
    <mergeCell ref="AE108:AF108"/>
    <mergeCell ref="AQ107:AR107"/>
    <mergeCell ref="W107:X107"/>
    <mergeCell ref="AS107:AT107"/>
    <mergeCell ref="AU107:AV107"/>
    <mergeCell ref="A108:I108"/>
    <mergeCell ref="M108:N108"/>
    <mergeCell ref="AG108:AH108"/>
    <mergeCell ref="O107:P107"/>
    <mergeCell ref="AI107:AJ107"/>
    <mergeCell ref="AK107:AL107"/>
    <mergeCell ref="AO107:AP107"/>
    <mergeCell ref="U107:V107"/>
    <mergeCell ref="Q107:R107"/>
    <mergeCell ref="S107:T107"/>
    <mergeCell ref="Y107:Z107"/>
    <mergeCell ref="AA107:AB107"/>
    <mergeCell ref="A107:I107"/>
    <mergeCell ref="AQ110:AR110"/>
    <mergeCell ref="W110:X110"/>
    <mergeCell ref="AS110:AT110"/>
    <mergeCell ref="AU110:AV110"/>
    <mergeCell ref="A111:I111"/>
    <mergeCell ref="M111:N111"/>
    <mergeCell ref="AG111:AH111"/>
    <mergeCell ref="O110:P110"/>
    <mergeCell ref="AI110:AJ110"/>
    <mergeCell ref="AK110:AL110"/>
    <mergeCell ref="AO110:AP110"/>
    <mergeCell ref="U110:V110"/>
    <mergeCell ref="AA110:AB110"/>
    <mergeCell ref="AC110:AD110"/>
    <mergeCell ref="AE110:AF110"/>
    <mergeCell ref="AQ109:AR109"/>
    <mergeCell ref="W109:X109"/>
    <mergeCell ref="AS109:AT109"/>
    <mergeCell ref="AU109:AV109"/>
    <mergeCell ref="A110:I110"/>
    <mergeCell ref="M110:N110"/>
    <mergeCell ref="AG110:AH110"/>
    <mergeCell ref="O109:P109"/>
    <mergeCell ref="AI109:AJ109"/>
    <mergeCell ref="AK109:AL109"/>
    <mergeCell ref="AO109:AP109"/>
    <mergeCell ref="U109:V109"/>
    <mergeCell ref="AA109:AB109"/>
    <mergeCell ref="AC109:AD109"/>
    <mergeCell ref="AE109:AF109"/>
    <mergeCell ref="AQ114:AR114"/>
    <mergeCell ref="AS114:AT114"/>
    <mergeCell ref="AU114:AV114"/>
    <mergeCell ref="A115:I115"/>
    <mergeCell ref="M115:N115"/>
    <mergeCell ref="AG115:AH115"/>
    <mergeCell ref="O114:P114"/>
    <mergeCell ref="AI114:AJ114"/>
    <mergeCell ref="AK114:AL114"/>
    <mergeCell ref="AO114:AP114"/>
    <mergeCell ref="U114:V114"/>
    <mergeCell ref="AA114:AB114"/>
    <mergeCell ref="AC114:AD114"/>
    <mergeCell ref="AE114:AF114"/>
    <mergeCell ref="AQ111:AR111"/>
    <mergeCell ref="W111:X111"/>
    <mergeCell ref="AS111:AT111"/>
    <mergeCell ref="AU111:AV111"/>
    <mergeCell ref="A113:I113"/>
    <mergeCell ref="A114:I114"/>
    <mergeCell ref="M114:N114"/>
    <mergeCell ref="AG114:AH114"/>
    <mergeCell ref="O111:P111"/>
    <mergeCell ref="AI111:AJ111"/>
    <mergeCell ref="AK111:AL111"/>
    <mergeCell ref="AO111:AP111"/>
    <mergeCell ref="U111:V111"/>
    <mergeCell ref="AA111:AB111"/>
    <mergeCell ref="AC111:AD111"/>
    <mergeCell ref="AE111:AF111"/>
    <mergeCell ref="K114:L114"/>
    <mergeCell ref="Q114:R114"/>
    <mergeCell ref="AQ116:AR116"/>
    <mergeCell ref="AS116:AT116"/>
    <mergeCell ref="AU116:AV116"/>
    <mergeCell ref="A117:I117"/>
    <mergeCell ref="M117:N117"/>
    <mergeCell ref="AG117:AH117"/>
    <mergeCell ref="O116:P116"/>
    <mergeCell ref="AI116:AJ116"/>
    <mergeCell ref="AK116:AL116"/>
    <mergeCell ref="AO116:AP116"/>
    <mergeCell ref="U116:V116"/>
    <mergeCell ref="AA116:AB116"/>
    <mergeCell ref="AC116:AD116"/>
    <mergeCell ref="AE116:AF116"/>
    <mergeCell ref="W115:X115"/>
    <mergeCell ref="AQ115:AR115"/>
    <mergeCell ref="AS115:AT115"/>
    <mergeCell ref="AU115:AV115"/>
    <mergeCell ref="A116:I116"/>
    <mergeCell ref="M116:N116"/>
    <mergeCell ref="AG116:AH116"/>
    <mergeCell ref="O115:P115"/>
    <mergeCell ref="AI115:AJ115"/>
    <mergeCell ref="AK115:AL115"/>
    <mergeCell ref="AO115:AP115"/>
    <mergeCell ref="U115:V115"/>
    <mergeCell ref="AA115:AB115"/>
    <mergeCell ref="AC115:AD115"/>
    <mergeCell ref="AE115:AF115"/>
    <mergeCell ref="AG120:AH120"/>
    <mergeCell ref="K120:L120"/>
    <mergeCell ref="AC120:AD120"/>
    <mergeCell ref="AE120:AF120"/>
    <mergeCell ref="W117:X117"/>
    <mergeCell ref="AQ117:AR117"/>
    <mergeCell ref="AS117:AT117"/>
    <mergeCell ref="AU117:AV117"/>
    <mergeCell ref="A119:I119"/>
    <mergeCell ref="AA117:AB117"/>
    <mergeCell ref="AC117:AD117"/>
    <mergeCell ref="AE117:AF117"/>
    <mergeCell ref="O117:P117"/>
    <mergeCell ref="AI117:AJ117"/>
    <mergeCell ref="AK117:AL117"/>
    <mergeCell ref="AO117:AP117"/>
    <mergeCell ref="U117:V117"/>
    <mergeCell ref="AM117:AN117"/>
    <mergeCell ref="AM120:AN120"/>
    <mergeCell ref="AQ121:AR121"/>
    <mergeCell ref="W121:X121"/>
    <mergeCell ref="AS121:AT121"/>
    <mergeCell ref="AU121:AV121"/>
    <mergeCell ref="A122:I122"/>
    <mergeCell ref="M122:N122"/>
    <mergeCell ref="AG122:AH122"/>
    <mergeCell ref="O121:P121"/>
    <mergeCell ref="AI121:AJ121"/>
    <mergeCell ref="AK121:AL121"/>
    <mergeCell ref="AO121:AP121"/>
    <mergeCell ref="U121:V121"/>
    <mergeCell ref="AA121:AB121"/>
    <mergeCell ref="AC121:AD121"/>
    <mergeCell ref="AE121:AF121"/>
    <mergeCell ref="AQ120:AR120"/>
    <mergeCell ref="W120:X120"/>
    <mergeCell ref="AS120:AT120"/>
    <mergeCell ref="AU120:AV120"/>
    <mergeCell ref="A121:I121"/>
    <mergeCell ref="M121:N121"/>
    <mergeCell ref="AG121:AH121"/>
    <mergeCell ref="O120:P120"/>
    <mergeCell ref="AI120:AJ120"/>
    <mergeCell ref="AK120:AL120"/>
    <mergeCell ref="AO120:AP120"/>
    <mergeCell ref="U120:V120"/>
    <mergeCell ref="Q120:R120"/>
    <mergeCell ref="S120:T120"/>
    <mergeCell ref="Y120:Z120"/>
    <mergeCell ref="AA120:AB120"/>
    <mergeCell ref="A120:I120"/>
    <mergeCell ref="AQ123:AR123"/>
    <mergeCell ref="W123:X123"/>
    <mergeCell ref="AS123:AT123"/>
    <mergeCell ref="AU123:AV123"/>
    <mergeCell ref="A124:I124"/>
    <mergeCell ref="M124:N124"/>
    <mergeCell ref="AG124:AH124"/>
    <mergeCell ref="O123:P123"/>
    <mergeCell ref="AI123:AJ123"/>
    <mergeCell ref="AK123:AL123"/>
    <mergeCell ref="AO123:AP123"/>
    <mergeCell ref="U123:V123"/>
    <mergeCell ref="AA123:AB123"/>
    <mergeCell ref="AC123:AD123"/>
    <mergeCell ref="AE123:AF123"/>
    <mergeCell ref="AQ122:AR122"/>
    <mergeCell ref="W122:X122"/>
    <mergeCell ref="AS122:AT122"/>
    <mergeCell ref="AU122:AV122"/>
    <mergeCell ref="A123:I123"/>
    <mergeCell ref="M123:N123"/>
    <mergeCell ref="AG123:AH123"/>
    <mergeCell ref="O122:P122"/>
    <mergeCell ref="AI122:AJ122"/>
    <mergeCell ref="AK122:AL122"/>
    <mergeCell ref="AO122:AP122"/>
    <mergeCell ref="U122:V122"/>
    <mergeCell ref="AA122:AB122"/>
    <mergeCell ref="AC122:AD122"/>
    <mergeCell ref="AE122:AF122"/>
    <mergeCell ref="K123:L123"/>
    <mergeCell ref="Q123:R123"/>
    <mergeCell ref="AQ127:AR127"/>
    <mergeCell ref="AS127:AT127"/>
    <mergeCell ref="AU127:AV127"/>
    <mergeCell ref="A128:I128"/>
    <mergeCell ref="M128:N128"/>
    <mergeCell ref="AG128:AH128"/>
    <mergeCell ref="O127:P127"/>
    <mergeCell ref="AI127:AJ127"/>
    <mergeCell ref="AK127:AL127"/>
    <mergeCell ref="AO127:AP127"/>
    <mergeCell ref="U127:V127"/>
    <mergeCell ref="AA127:AB127"/>
    <mergeCell ref="AC127:AD127"/>
    <mergeCell ref="AE127:AF127"/>
    <mergeCell ref="AQ124:AR124"/>
    <mergeCell ref="W124:X124"/>
    <mergeCell ref="AS124:AT124"/>
    <mergeCell ref="AU124:AV124"/>
    <mergeCell ref="A126:I126"/>
    <mergeCell ref="A127:I127"/>
    <mergeCell ref="M127:N127"/>
    <mergeCell ref="AG127:AH127"/>
    <mergeCell ref="O124:P124"/>
    <mergeCell ref="AI124:AJ124"/>
    <mergeCell ref="AK124:AL124"/>
    <mergeCell ref="AO124:AP124"/>
    <mergeCell ref="U124:V124"/>
    <mergeCell ref="AA124:AB124"/>
    <mergeCell ref="AC124:AD124"/>
    <mergeCell ref="AE124:AF124"/>
    <mergeCell ref="AQ129:AR129"/>
    <mergeCell ref="AS129:AT129"/>
    <mergeCell ref="AU129:AV129"/>
    <mergeCell ref="A130:I130"/>
    <mergeCell ref="M130:N130"/>
    <mergeCell ref="AG130:AH130"/>
    <mergeCell ref="O129:P129"/>
    <mergeCell ref="AI129:AJ129"/>
    <mergeCell ref="AK129:AL129"/>
    <mergeCell ref="AO129:AP129"/>
    <mergeCell ref="U129:V129"/>
    <mergeCell ref="AA129:AB129"/>
    <mergeCell ref="AC129:AD129"/>
    <mergeCell ref="AE129:AF129"/>
    <mergeCell ref="W128:X128"/>
    <mergeCell ref="AQ128:AR128"/>
    <mergeCell ref="AS128:AT128"/>
    <mergeCell ref="AU128:AV128"/>
    <mergeCell ref="A129:I129"/>
    <mergeCell ref="M129:N129"/>
    <mergeCell ref="AG129:AH129"/>
    <mergeCell ref="O128:P128"/>
    <mergeCell ref="AI128:AJ128"/>
    <mergeCell ref="AK128:AL128"/>
    <mergeCell ref="AO128:AP128"/>
    <mergeCell ref="U128:V128"/>
    <mergeCell ref="AA128:AB128"/>
    <mergeCell ref="AC128:AD128"/>
    <mergeCell ref="AE128:AF128"/>
    <mergeCell ref="AQ131:AR131"/>
    <mergeCell ref="AS131:AT131"/>
    <mergeCell ref="AU131:AV131"/>
    <mergeCell ref="A132:I132"/>
    <mergeCell ref="M132:N132"/>
    <mergeCell ref="AG132:AH132"/>
    <mergeCell ref="O131:P131"/>
    <mergeCell ref="AI131:AJ131"/>
    <mergeCell ref="AK131:AL131"/>
    <mergeCell ref="AO131:AP131"/>
    <mergeCell ref="U131:V131"/>
    <mergeCell ref="AA131:AB131"/>
    <mergeCell ref="AC131:AD131"/>
    <mergeCell ref="AE131:AF131"/>
    <mergeCell ref="W130:X130"/>
    <mergeCell ref="AQ130:AR130"/>
    <mergeCell ref="AS130:AT130"/>
    <mergeCell ref="AU130:AV130"/>
    <mergeCell ref="A131:I131"/>
    <mergeCell ref="M131:N131"/>
    <mergeCell ref="AG131:AH131"/>
    <mergeCell ref="O130:P130"/>
    <mergeCell ref="AI130:AJ130"/>
    <mergeCell ref="AK130:AL130"/>
    <mergeCell ref="AO130:AP130"/>
    <mergeCell ref="U130:V130"/>
    <mergeCell ref="AA130:AB130"/>
    <mergeCell ref="AC130:AD130"/>
    <mergeCell ref="AE130:AF130"/>
    <mergeCell ref="K131:L131"/>
    <mergeCell ref="Q131:R131"/>
    <mergeCell ref="S131:T131"/>
    <mergeCell ref="M135:N135"/>
    <mergeCell ref="AG135:AH135"/>
    <mergeCell ref="K135:L135"/>
    <mergeCell ref="AC135:AD135"/>
    <mergeCell ref="AE135:AF135"/>
    <mergeCell ref="W132:X132"/>
    <mergeCell ref="AQ132:AR132"/>
    <mergeCell ref="AS132:AT132"/>
    <mergeCell ref="AU132:AV132"/>
    <mergeCell ref="A134:I134"/>
    <mergeCell ref="AA132:AB132"/>
    <mergeCell ref="AC132:AD132"/>
    <mergeCell ref="AE132:AF132"/>
    <mergeCell ref="O132:P132"/>
    <mergeCell ref="AI132:AJ132"/>
    <mergeCell ref="AK132:AL132"/>
    <mergeCell ref="AO132:AP132"/>
    <mergeCell ref="U132:V132"/>
    <mergeCell ref="AQ136:AR136"/>
    <mergeCell ref="W136:X136"/>
    <mergeCell ref="AS136:AT136"/>
    <mergeCell ref="AU136:AV136"/>
    <mergeCell ref="A137:I137"/>
    <mergeCell ref="M137:N137"/>
    <mergeCell ref="AG137:AH137"/>
    <mergeCell ref="O136:P136"/>
    <mergeCell ref="AI136:AJ136"/>
    <mergeCell ref="AK136:AL136"/>
    <mergeCell ref="AO136:AP136"/>
    <mergeCell ref="U136:V136"/>
    <mergeCell ref="AA136:AB136"/>
    <mergeCell ref="AC136:AD136"/>
    <mergeCell ref="AE136:AF136"/>
    <mergeCell ref="AQ135:AR135"/>
    <mergeCell ref="W135:X135"/>
    <mergeCell ref="AS135:AT135"/>
    <mergeCell ref="AU135:AV135"/>
    <mergeCell ref="A136:I136"/>
    <mergeCell ref="M136:N136"/>
    <mergeCell ref="AG136:AH136"/>
    <mergeCell ref="O135:P135"/>
    <mergeCell ref="AI135:AJ135"/>
    <mergeCell ref="AK135:AL135"/>
    <mergeCell ref="AO135:AP135"/>
    <mergeCell ref="U135:V135"/>
    <mergeCell ref="Q135:R135"/>
    <mergeCell ref="S135:T135"/>
    <mergeCell ref="Y135:Z135"/>
    <mergeCell ref="AA135:AB135"/>
    <mergeCell ref="A135:I135"/>
    <mergeCell ref="AQ138:AR138"/>
    <mergeCell ref="W138:X138"/>
    <mergeCell ref="AS138:AT138"/>
    <mergeCell ref="AU138:AV138"/>
    <mergeCell ref="A139:I139"/>
    <mergeCell ref="M139:N139"/>
    <mergeCell ref="AG139:AH139"/>
    <mergeCell ref="O138:P138"/>
    <mergeCell ref="AI138:AJ138"/>
    <mergeCell ref="AK138:AL138"/>
    <mergeCell ref="AO138:AP138"/>
    <mergeCell ref="U138:V138"/>
    <mergeCell ref="AA138:AB138"/>
    <mergeCell ref="AC138:AD138"/>
    <mergeCell ref="AE138:AF138"/>
    <mergeCell ref="AQ137:AR137"/>
    <mergeCell ref="W137:X137"/>
    <mergeCell ref="AS137:AT137"/>
    <mergeCell ref="AU137:AV137"/>
    <mergeCell ref="A138:I138"/>
    <mergeCell ref="M138:N138"/>
    <mergeCell ref="AG138:AH138"/>
    <mergeCell ref="O137:P137"/>
    <mergeCell ref="AI137:AJ137"/>
    <mergeCell ref="AK137:AL137"/>
    <mergeCell ref="AO137:AP137"/>
    <mergeCell ref="U137:V137"/>
    <mergeCell ref="AA137:AB137"/>
    <mergeCell ref="AC137:AD137"/>
    <mergeCell ref="AE137:AF137"/>
    <mergeCell ref="AQ140:AR140"/>
    <mergeCell ref="W140:X140"/>
    <mergeCell ref="AS140:AT140"/>
    <mergeCell ref="AU140:AV140"/>
    <mergeCell ref="A141:I141"/>
    <mergeCell ref="M141:N141"/>
    <mergeCell ref="AG141:AH141"/>
    <mergeCell ref="O140:P140"/>
    <mergeCell ref="AI140:AJ140"/>
    <mergeCell ref="AK140:AL140"/>
    <mergeCell ref="AO140:AP140"/>
    <mergeCell ref="U140:V140"/>
    <mergeCell ref="AA140:AB140"/>
    <mergeCell ref="AC140:AD140"/>
    <mergeCell ref="AE140:AF140"/>
    <mergeCell ref="AQ139:AR139"/>
    <mergeCell ref="W139:X139"/>
    <mergeCell ref="AS139:AT139"/>
    <mergeCell ref="AU139:AV139"/>
    <mergeCell ref="A140:I140"/>
    <mergeCell ref="M140:N140"/>
    <mergeCell ref="AG140:AH140"/>
    <mergeCell ref="O139:P139"/>
    <mergeCell ref="AI139:AJ139"/>
    <mergeCell ref="AK139:AL139"/>
    <mergeCell ref="AO139:AP139"/>
    <mergeCell ref="U139:V139"/>
    <mergeCell ref="AA139:AB139"/>
    <mergeCell ref="AC139:AD139"/>
    <mergeCell ref="AE139:AF139"/>
    <mergeCell ref="K140:L140"/>
    <mergeCell ref="Q140:R140"/>
    <mergeCell ref="AQ142:AR142"/>
    <mergeCell ref="W142:X142"/>
    <mergeCell ref="AS142:AT142"/>
    <mergeCell ref="AU142:AV142"/>
    <mergeCell ref="A143:I143"/>
    <mergeCell ref="M143:N143"/>
    <mergeCell ref="AG143:AH143"/>
    <mergeCell ref="O142:P142"/>
    <mergeCell ref="AI142:AJ142"/>
    <mergeCell ref="AK142:AL142"/>
    <mergeCell ref="AO142:AP142"/>
    <mergeCell ref="U142:V142"/>
    <mergeCell ref="AA142:AB142"/>
    <mergeCell ref="AC142:AD142"/>
    <mergeCell ref="AE142:AF142"/>
    <mergeCell ref="AQ141:AR141"/>
    <mergeCell ref="W141:X141"/>
    <mergeCell ref="AS141:AT141"/>
    <mergeCell ref="AU141:AV141"/>
    <mergeCell ref="A142:I142"/>
    <mergeCell ref="M142:N142"/>
    <mergeCell ref="AG142:AH142"/>
    <mergeCell ref="O141:P141"/>
    <mergeCell ref="AI141:AJ141"/>
    <mergeCell ref="AK141:AL141"/>
    <mergeCell ref="AO141:AP141"/>
    <mergeCell ref="U141:V141"/>
    <mergeCell ref="AA141:AB141"/>
    <mergeCell ref="AC141:AD141"/>
    <mergeCell ref="AE141:AF141"/>
    <mergeCell ref="AM142:AN142"/>
    <mergeCell ref="AQ144:AR144"/>
    <mergeCell ref="W144:X144"/>
    <mergeCell ref="AS144:AT144"/>
    <mergeCell ref="AU144:AV144"/>
    <mergeCell ref="A145:I145"/>
    <mergeCell ref="M145:N145"/>
    <mergeCell ref="AG145:AH145"/>
    <mergeCell ref="O144:P144"/>
    <mergeCell ref="AI144:AJ144"/>
    <mergeCell ref="AK144:AL144"/>
    <mergeCell ref="AO144:AP144"/>
    <mergeCell ref="U144:V144"/>
    <mergeCell ref="AA144:AB144"/>
    <mergeCell ref="AC144:AD144"/>
    <mergeCell ref="AE144:AF144"/>
    <mergeCell ref="AQ143:AR143"/>
    <mergeCell ref="W143:X143"/>
    <mergeCell ref="AS143:AT143"/>
    <mergeCell ref="AU143:AV143"/>
    <mergeCell ref="A144:I144"/>
    <mergeCell ref="M144:N144"/>
    <mergeCell ref="AG144:AH144"/>
    <mergeCell ref="O143:P143"/>
    <mergeCell ref="AI143:AJ143"/>
    <mergeCell ref="AK143:AL143"/>
    <mergeCell ref="AO143:AP143"/>
    <mergeCell ref="U143:V143"/>
    <mergeCell ref="AA143:AB143"/>
    <mergeCell ref="AC143:AD143"/>
    <mergeCell ref="AE143:AF143"/>
    <mergeCell ref="AM143:AN143"/>
    <mergeCell ref="AM144:AN144"/>
    <mergeCell ref="AQ146:AR146"/>
    <mergeCell ref="W146:X146"/>
    <mergeCell ref="AS146:AT146"/>
    <mergeCell ref="AU146:AV146"/>
    <mergeCell ref="A147:I147"/>
    <mergeCell ref="M147:N147"/>
    <mergeCell ref="AG147:AH147"/>
    <mergeCell ref="O146:P146"/>
    <mergeCell ref="AI146:AJ146"/>
    <mergeCell ref="AK146:AL146"/>
    <mergeCell ref="AO146:AP146"/>
    <mergeCell ref="U146:V146"/>
    <mergeCell ref="AA146:AB146"/>
    <mergeCell ref="AC146:AD146"/>
    <mergeCell ref="AE146:AF146"/>
    <mergeCell ref="AQ145:AR145"/>
    <mergeCell ref="W145:X145"/>
    <mergeCell ref="AS145:AT145"/>
    <mergeCell ref="AU145:AV145"/>
    <mergeCell ref="A146:I146"/>
    <mergeCell ref="M146:N146"/>
    <mergeCell ref="AG146:AH146"/>
    <mergeCell ref="O145:P145"/>
    <mergeCell ref="AI145:AJ145"/>
    <mergeCell ref="AK145:AL145"/>
    <mergeCell ref="AO145:AP145"/>
    <mergeCell ref="U145:V145"/>
    <mergeCell ref="AA145:AB145"/>
    <mergeCell ref="AC145:AD145"/>
    <mergeCell ref="AE145:AF145"/>
    <mergeCell ref="K146:L146"/>
    <mergeCell ref="Q146:R146"/>
    <mergeCell ref="AQ150:AR150"/>
    <mergeCell ref="AS150:AT150"/>
    <mergeCell ref="AU150:AV150"/>
    <mergeCell ref="A151:I151"/>
    <mergeCell ref="M151:N151"/>
    <mergeCell ref="AG151:AH151"/>
    <mergeCell ref="O150:P150"/>
    <mergeCell ref="AI150:AJ150"/>
    <mergeCell ref="AK150:AL150"/>
    <mergeCell ref="AO150:AP150"/>
    <mergeCell ref="U150:V150"/>
    <mergeCell ref="AA150:AB150"/>
    <mergeCell ref="AC150:AD150"/>
    <mergeCell ref="AE150:AF150"/>
    <mergeCell ref="AQ147:AR147"/>
    <mergeCell ref="W147:X147"/>
    <mergeCell ref="AS147:AT147"/>
    <mergeCell ref="AU147:AV147"/>
    <mergeCell ref="A149:I149"/>
    <mergeCell ref="A150:I150"/>
    <mergeCell ref="M150:N150"/>
    <mergeCell ref="AG150:AH150"/>
    <mergeCell ref="O147:P147"/>
    <mergeCell ref="AI147:AJ147"/>
    <mergeCell ref="AK147:AL147"/>
    <mergeCell ref="AO147:AP147"/>
    <mergeCell ref="U147:V147"/>
    <mergeCell ref="AA147:AB147"/>
    <mergeCell ref="AC147:AD147"/>
    <mergeCell ref="AE147:AF147"/>
    <mergeCell ref="AQ152:AR152"/>
    <mergeCell ref="AS152:AT152"/>
    <mergeCell ref="AU152:AV152"/>
    <mergeCell ref="A153:I153"/>
    <mergeCell ref="M153:N153"/>
    <mergeCell ref="AG153:AH153"/>
    <mergeCell ref="O152:P152"/>
    <mergeCell ref="AI152:AJ152"/>
    <mergeCell ref="AK152:AL152"/>
    <mergeCell ref="AO152:AP152"/>
    <mergeCell ref="U152:V152"/>
    <mergeCell ref="AA152:AB152"/>
    <mergeCell ref="AC152:AD152"/>
    <mergeCell ref="AE152:AF152"/>
    <mergeCell ref="W151:X151"/>
    <mergeCell ref="AQ151:AR151"/>
    <mergeCell ref="AS151:AT151"/>
    <mergeCell ref="AU151:AV151"/>
    <mergeCell ref="A152:I152"/>
    <mergeCell ref="M152:N152"/>
    <mergeCell ref="AG152:AH152"/>
    <mergeCell ref="O151:P151"/>
    <mergeCell ref="AI151:AJ151"/>
    <mergeCell ref="AK151:AL151"/>
    <mergeCell ref="AO151:AP151"/>
    <mergeCell ref="U151:V151"/>
    <mergeCell ref="AA151:AB151"/>
    <mergeCell ref="AC151:AD151"/>
    <mergeCell ref="AE151:AF151"/>
    <mergeCell ref="AQ154:AR154"/>
    <mergeCell ref="AS154:AT154"/>
    <mergeCell ref="AU154:AV154"/>
    <mergeCell ref="A155:I155"/>
    <mergeCell ref="M155:N155"/>
    <mergeCell ref="AG155:AH155"/>
    <mergeCell ref="O154:P154"/>
    <mergeCell ref="AI154:AJ154"/>
    <mergeCell ref="AK154:AL154"/>
    <mergeCell ref="AO154:AP154"/>
    <mergeCell ref="U154:V154"/>
    <mergeCell ref="AA154:AB154"/>
    <mergeCell ref="AC154:AD154"/>
    <mergeCell ref="AE154:AF154"/>
    <mergeCell ref="W153:X153"/>
    <mergeCell ref="AQ153:AR153"/>
    <mergeCell ref="AS153:AT153"/>
    <mergeCell ref="AU153:AV153"/>
    <mergeCell ref="A154:I154"/>
    <mergeCell ref="M154:N154"/>
    <mergeCell ref="AG154:AH154"/>
    <mergeCell ref="O153:P153"/>
    <mergeCell ref="AI153:AJ153"/>
    <mergeCell ref="AK153:AL153"/>
    <mergeCell ref="AO153:AP153"/>
    <mergeCell ref="U153:V153"/>
    <mergeCell ref="AA153:AB153"/>
    <mergeCell ref="AC153:AD153"/>
    <mergeCell ref="AE153:AF153"/>
    <mergeCell ref="K154:L154"/>
    <mergeCell ref="Q154:R154"/>
    <mergeCell ref="S154:T154"/>
    <mergeCell ref="AQ156:AR156"/>
    <mergeCell ref="AS156:AT156"/>
    <mergeCell ref="AU156:AV156"/>
    <mergeCell ref="A157:I157"/>
    <mergeCell ref="M157:N157"/>
    <mergeCell ref="AG157:AH157"/>
    <mergeCell ref="O156:P156"/>
    <mergeCell ref="AI156:AJ156"/>
    <mergeCell ref="AK156:AL156"/>
    <mergeCell ref="AO156:AP156"/>
    <mergeCell ref="U156:V156"/>
    <mergeCell ref="AA156:AB156"/>
    <mergeCell ref="AC156:AD156"/>
    <mergeCell ref="AE156:AF156"/>
    <mergeCell ref="W155:X155"/>
    <mergeCell ref="AQ155:AR155"/>
    <mergeCell ref="AS155:AT155"/>
    <mergeCell ref="AU155:AV155"/>
    <mergeCell ref="A156:I156"/>
    <mergeCell ref="M156:N156"/>
    <mergeCell ref="AG156:AH156"/>
    <mergeCell ref="O155:P155"/>
    <mergeCell ref="AI155:AJ155"/>
    <mergeCell ref="AK155:AL155"/>
    <mergeCell ref="AO155:AP155"/>
    <mergeCell ref="U155:V155"/>
    <mergeCell ref="AA155:AB155"/>
    <mergeCell ref="AC155:AD155"/>
    <mergeCell ref="AE155:AF155"/>
    <mergeCell ref="AQ158:AR158"/>
    <mergeCell ref="AS158:AT158"/>
    <mergeCell ref="AU158:AV158"/>
    <mergeCell ref="A159:I159"/>
    <mergeCell ref="M159:N159"/>
    <mergeCell ref="AG159:AH159"/>
    <mergeCell ref="O158:P158"/>
    <mergeCell ref="AI158:AJ158"/>
    <mergeCell ref="AK158:AL158"/>
    <mergeCell ref="AO158:AP158"/>
    <mergeCell ref="U158:V158"/>
    <mergeCell ref="AA158:AB158"/>
    <mergeCell ref="AC158:AD158"/>
    <mergeCell ref="AE158:AF158"/>
    <mergeCell ref="W157:X157"/>
    <mergeCell ref="AQ157:AR157"/>
    <mergeCell ref="AS157:AT157"/>
    <mergeCell ref="AU157:AV157"/>
    <mergeCell ref="A158:I158"/>
    <mergeCell ref="M158:N158"/>
    <mergeCell ref="AG158:AH158"/>
    <mergeCell ref="O157:P157"/>
    <mergeCell ref="AI157:AJ157"/>
    <mergeCell ref="AK157:AL157"/>
    <mergeCell ref="AO157:AP157"/>
    <mergeCell ref="U157:V157"/>
    <mergeCell ref="AA157:AB157"/>
    <mergeCell ref="AC157:AD157"/>
    <mergeCell ref="AE157:AF157"/>
    <mergeCell ref="AQ160:AR160"/>
    <mergeCell ref="AS160:AT160"/>
    <mergeCell ref="AU160:AV160"/>
    <mergeCell ref="A162:I162"/>
    <mergeCell ref="K160:L160"/>
    <mergeCell ref="Q160:R160"/>
    <mergeCell ref="S160:T160"/>
    <mergeCell ref="Y160:Z160"/>
    <mergeCell ref="O160:P160"/>
    <mergeCell ref="AI160:AJ160"/>
    <mergeCell ref="AK160:AL160"/>
    <mergeCell ref="AO160:AP160"/>
    <mergeCell ref="U160:V160"/>
    <mergeCell ref="AA160:AB160"/>
    <mergeCell ref="AC160:AD160"/>
    <mergeCell ref="AE160:AF160"/>
    <mergeCell ref="W159:X159"/>
    <mergeCell ref="AQ159:AR159"/>
    <mergeCell ref="AS159:AT159"/>
    <mergeCell ref="AU159:AV159"/>
    <mergeCell ref="A160:I160"/>
    <mergeCell ref="M160:N160"/>
    <mergeCell ref="AG160:AH160"/>
    <mergeCell ref="O159:P159"/>
    <mergeCell ref="AI159:AJ159"/>
    <mergeCell ref="AK159:AL159"/>
    <mergeCell ref="AO159:AP159"/>
    <mergeCell ref="U159:V159"/>
    <mergeCell ref="AA159:AB159"/>
    <mergeCell ref="AC159:AD159"/>
    <mergeCell ref="AE159:AF159"/>
    <mergeCell ref="AQ163:AR163"/>
    <mergeCell ref="W163:X163"/>
    <mergeCell ref="AS163:AT163"/>
    <mergeCell ref="AU163:AV163"/>
    <mergeCell ref="A164:I164"/>
    <mergeCell ref="M164:N164"/>
    <mergeCell ref="AG164:AH164"/>
    <mergeCell ref="O163:P163"/>
    <mergeCell ref="AI163:AJ163"/>
    <mergeCell ref="AK163:AL163"/>
    <mergeCell ref="AO163:AP163"/>
    <mergeCell ref="U163:V163"/>
    <mergeCell ref="Q163:R163"/>
    <mergeCell ref="S163:T163"/>
    <mergeCell ref="Y163:Z163"/>
    <mergeCell ref="AA163:AB163"/>
    <mergeCell ref="A163:I163"/>
    <mergeCell ref="M163:N163"/>
    <mergeCell ref="AG163:AH163"/>
    <mergeCell ref="K163:L163"/>
    <mergeCell ref="AC163:AD163"/>
    <mergeCell ref="AE163:AF163"/>
    <mergeCell ref="S164:T164"/>
    <mergeCell ref="Y164:Z164"/>
    <mergeCell ref="AQ165:AR165"/>
    <mergeCell ref="W165:X165"/>
    <mergeCell ref="AS165:AT165"/>
    <mergeCell ref="AU165:AV165"/>
    <mergeCell ref="A166:I166"/>
    <mergeCell ref="M166:N166"/>
    <mergeCell ref="AG166:AH166"/>
    <mergeCell ref="O165:P165"/>
    <mergeCell ref="AI165:AJ165"/>
    <mergeCell ref="AK165:AL165"/>
    <mergeCell ref="AO165:AP165"/>
    <mergeCell ref="U165:V165"/>
    <mergeCell ref="AA165:AB165"/>
    <mergeCell ref="AC165:AD165"/>
    <mergeCell ref="AE165:AF165"/>
    <mergeCell ref="AQ164:AR164"/>
    <mergeCell ref="W164:X164"/>
    <mergeCell ref="AS164:AT164"/>
    <mergeCell ref="AU164:AV164"/>
    <mergeCell ref="A165:I165"/>
    <mergeCell ref="M165:N165"/>
    <mergeCell ref="AG165:AH165"/>
    <mergeCell ref="O164:P164"/>
    <mergeCell ref="AI164:AJ164"/>
    <mergeCell ref="AK164:AL164"/>
    <mergeCell ref="AO164:AP164"/>
    <mergeCell ref="U164:V164"/>
    <mergeCell ref="AA164:AB164"/>
    <mergeCell ref="AC164:AD164"/>
    <mergeCell ref="AE164:AF164"/>
    <mergeCell ref="K164:L164"/>
    <mergeCell ref="Q164:R164"/>
    <mergeCell ref="AQ169:AR169"/>
    <mergeCell ref="AS169:AT169"/>
    <mergeCell ref="AU169:AV169"/>
    <mergeCell ref="A170:I170"/>
    <mergeCell ref="M170:N170"/>
    <mergeCell ref="AG170:AH170"/>
    <mergeCell ref="O169:P169"/>
    <mergeCell ref="AI169:AJ169"/>
    <mergeCell ref="AK169:AL169"/>
    <mergeCell ref="AO169:AP169"/>
    <mergeCell ref="U169:V169"/>
    <mergeCell ref="AA169:AB169"/>
    <mergeCell ref="AC169:AD169"/>
    <mergeCell ref="AE169:AF169"/>
    <mergeCell ref="AQ166:AR166"/>
    <mergeCell ref="W166:X166"/>
    <mergeCell ref="AS166:AT166"/>
    <mergeCell ref="AU166:AV166"/>
    <mergeCell ref="A168:I168"/>
    <mergeCell ref="A169:I169"/>
    <mergeCell ref="M169:N169"/>
    <mergeCell ref="AG169:AH169"/>
    <mergeCell ref="O166:P166"/>
    <mergeCell ref="AI166:AJ166"/>
    <mergeCell ref="AK166:AL166"/>
    <mergeCell ref="AO166:AP166"/>
    <mergeCell ref="U166:V166"/>
    <mergeCell ref="AA166:AB166"/>
    <mergeCell ref="AC166:AD166"/>
    <mergeCell ref="AE166:AF166"/>
    <mergeCell ref="AM166:AN166"/>
    <mergeCell ref="AM169:AN169"/>
    <mergeCell ref="AQ171:AR171"/>
    <mergeCell ref="AS171:AT171"/>
    <mergeCell ref="AU171:AV171"/>
    <mergeCell ref="A172:I172"/>
    <mergeCell ref="M172:N172"/>
    <mergeCell ref="AG172:AH172"/>
    <mergeCell ref="O171:P171"/>
    <mergeCell ref="AI171:AJ171"/>
    <mergeCell ref="AK171:AL171"/>
    <mergeCell ref="AO171:AP171"/>
    <mergeCell ref="U171:V171"/>
    <mergeCell ref="AA171:AB171"/>
    <mergeCell ref="AC171:AD171"/>
    <mergeCell ref="AE171:AF171"/>
    <mergeCell ref="W170:X170"/>
    <mergeCell ref="AQ170:AR170"/>
    <mergeCell ref="AS170:AT170"/>
    <mergeCell ref="AU170:AV170"/>
    <mergeCell ref="A171:I171"/>
    <mergeCell ref="M171:N171"/>
    <mergeCell ref="AG171:AH171"/>
    <mergeCell ref="O170:P170"/>
    <mergeCell ref="AI170:AJ170"/>
    <mergeCell ref="AK170:AL170"/>
    <mergeCell ref="AO170:AP170"/>
    <mergeCell ref="U170:V170"/>
    <mergeCell ref="AA170:AB170"/>
    <mergeCell ref="AC170:AD170"/>
    <mergeCell ref="AE170:AF170"/>
    <mergeCell ref="AM170:AN170"/>
    <mergeCell ref="AM171:AN171"/>
    <mergeCell ref="AM172:AN172"/>
    <mergeCell ref="AQ173:AR173"/>
    <mergeCell ref="AS173:AT173"/>
    <mergeCell ref="AU173:AV173"/>
    <mergeCell ref="A175:I175"/>
    <mergeCell ref="AA173:AB173"/>
    <mergeCell ref="AC173:AD173"/>
    <mergeCell ref="AE173:AF173"/>
    <mergeCell ref="O173:P173"/>
    <mergeCell ref="AI173:AJ173"/>
    <mergeCell ref="AK173:AL173"/>
    <mergeCell ref="AO173:AP173"/>
    <mergeCell ref="U173:V173"/>
    <mergeCell ref="W172:X172"/>
    <mergeCell ref="AQ172:AR172"/>
    <mergeCell ref="AS172:AT172"/>
    <mergeCell ref="AU172:AV172"/>
    <mergeCell ref="A173:I173"/>
    <mergeCell ref="M173:N173"/>
    <mergeCell ref="AG173:AH173"/>
    <mergeCell ref="O172:P172"/>
    <mergeCell ref="AI172:AJ172"/>
    <mergeCell ref="AK172:AL172"/>
    <mergeCell ref="AO172:AP172"/>
    <mergeCell ref="U172:V172"/>
    <mergeCell ref="AA172:AB172"/>
    <mergeCell ref="AC172:AD172"/>
    <mergeCell ref="AE172:AF172"/>
    <mergeCell ref="K172:L172"/>
    <mergeCell ref="Q172:R172"/>
    <mergeCell ref="S172:T172"/>
    <mergeCell ref="Y172:Z172"/>
    <mergeCell ref="K173:L173"/>
    <mergeCell ref="AQ176:AR176"/>
    <mergeCell ref="W176:X176"/>
    <mergeCell ref="AS176:AT176"/>
    <mergeCell ref="AU176:AV176"/>
    <mergeCell ref="A177:I177"/>
    <mergeCell ref="M177:N177"/>
    <mergeCell ref="AG177:AH177"/>
    <mergeCell ref="O176:P176"/>
    <mergeCell ref="AI176:AJ176"/>
    <mergeCell ref="AK176:AL176"/>
    <mergeCell ref="AO176:AP176"/>
    <mergeCell ref="U176:V176"/>
    <mergeCell ref="Q176:R176"/>
    <mergeCell ref="S176:T176"/>
    <mergeCell ref="Y176:Z176"/>
    <mergeCell ref="AA176:AB176"/>
    <mergeCell ref="A176:I176"/>
    <mergeCell ref="M176:N176"/>
    <mergeCell ref="AG176:AH176"/>
    <mergeCell ref="K176:L176"/>
    <mergeCell ref="AC176:AD176"/>
    <mergeCell ref="AE176:AF176"/>
    <mergeCell ref="AQ178:AR178"/>
    <mergeCell ref="W178:X178"/>
    <mergeCell ref="AS178:AT178"/>
    <mergeCell ref="AU178:AV178"/>
    <mergeCell ref="A179:I179"/>
    <mergeCell ref="M179:N179"/>
    <mergeCell ref="AG179:AH179"/>
    <mergeCell ref="O178:P178"/>
    <mergeCell ref="AI178:AJ178"/>
    <mergeCell ref="AK178:AL178"/>
    <mergeCell ref="AO178:AP178"/>
    <mergeCell ref="U178:V178"/>
    <mergeCell ref="AA178:AB178"/>
    <mergeCell ref="AC178:AD178"/>
    <mergeCell ref="AE178:AF178"/>
    <mergeCell ref="AQ177:AR177"/>
    <mergeCell ref="W177:X177"/>
    <mergeCell ref="AS177:AT177"/>
    <mergeCell ref="AU177:AV177"/>
    <mergeCell ref="A178:I178"/>
    <mergeCell ref="M178:N178"/>
    <mergeCell ref="AG178:AH178"/>
    <mergeCell ref="O177:P177"/>
    <mergeCell ref="AI177:AJ177"/>
    <mergeCell ref="AK177:AL177"/>
    <mergeCell ref="AO177:AP177"/>
    <mergeCell ref="U177:V177"/>
    <mergeCell ref="AA177:AB177"/>
    <mergeCell ref="AC177:AD177"/>
    <mergeCell ref="AE177:AF177"/>
    <mergeCell ref="AQ180:AR180"/>
    <mergeCell ref="W180:X180"/>
    <mergeCell ref="AS180:AT180"/>
    <mergeCell ref="AU180:AV180"/>
    <mergeCell ref="A182:I182"/>
    <mergeCell ref="A183:I183"/>
    <mergeCell ref="M183:N183"/>
    <mergeCell ref="AG183:AH183"/>
    <mergeCell ref="O180:P180"/>
    <mergeCell ref="AI180:AJ180"/>
    <mergeCell ref="AK180:AL180"/>
    <mergeCell ref="AO180:AP180"/>
    <mergeCell ref="U180:V180"/>
    <mergeCell ref="AA180:AB180"/>
    <mergeCell ref="AC180:AD180"/>
    <mergeCell ref="AE180:AF180"/>
    <mergeCell ref="AQ179:AR179"/>
    <mergeCell ref="W179:X179"/>
    <mergeCell ref="AS179:AT179"/>
    <mergeCell ref="AU179:AV179"/>
    <mergeCell ref="A180:I180"/>
    <mergeCell ref="M180:N180"/>
    <mergeCell ref="AG180:AH180"/>
    <mergeCell ref="O179:P179"/>
    <mergeCell ref="AI179:AJ179"/>
    <mergeCell ref="AK179:AL179"/>
    <mergeCell ref="AO179:AP179"/>
    <mergeCell ref="U179:V179"/>
    <mergeCell ref="AA179:AB179"/>
    <mergeCell ref="AC179:AD179"/>
    <mergeCell ref="AE179:AF179"/>
    <mergeCell ref="Y183:Z183"/>
    <mergeCell ref="AQ184:AR184"/>
    <mergeCell ref="AS184:AT184"/>
    <mergeCell ref="AU184:AV184"/>
    <mergeCell ref="A185:I185"/>
    <mergeCell ref="M185:N185"/>
    <mergeCell ref="AG185:AH185"/>
    <mergeCell ref="O184:P184"/>
    <mergeCell ref="AI184:AJ184"/>
    <mergeCell ref="AK184:AL184"/>
    <mergeCell ref="AO184:AP184"/>
    <mergeCell ref="U184:V184"/>
    <mergeCell ref="AA184:AB184"/>
    <mergeCell ref="AC184:AD184"/>
    <mergeCell ref="AE184:AF184"/>
    <mergeCell ref="W183:X183"/>
    <mergeCell ref="AQ183:AR183"/>
    <mergeCell ref="AS183:AT183"/>
    <mergeCell ref="AU183:AV183"/>
    <mergeCell ref="A184:I184"/>
    <mergeCell ref="M184:N184"/>
    <mergeCell ref="AG184:AH184"/>
    <mergeCell ref="O183:P183"/>
    <mergeCell ref="AI183:AJ183"/>
    <mergeCell ref="AK183:AL183"/>
    <mergeCell ref="AO183:AP183"/>
    <mergeCell ref="U183:V183"/>
    <mergeCell ref="AA183:AB183"/>
    <mergeCell ref="AC183:AD183"/>
    <mergeCell ref="AE183:AF183"/>
    <mergeCell ref="K183:L183"/>
    <mergeCell ref="Q183:R183"/>
    <mergeCell ref="S183:T183"/>
    <mergeCell ref="AQ186:AR186"/>
    <mergeCell ref="AS186:AT186"/>
    <mergeCell ref="AU186:AV186"/>
    <mergeCell ref="A187:I187"/>
    <mergeCell ref="M187:N187"/>
    <mergeCell ref="AG187:AH187"/>
    <mergeCell ref="O186:P186"/>
    <mergeCell ref="AI186:AJ186"/>
    <mergeCell ref="AK186:AL186"/>
    <mergeCell ref="AO186:AP186"/>
    <mergeCell ref="U186:V186"/>
    <mergeCell ref="AA186:AB186"/>
    <mergeCell ref="AC186:AD186"/>
    <mergeCell ref="AE186:AF186"/>
    <mergeCell ref="W185:X185"/>
    <mergeCell ref="AQ185:AR185"/>
    <mergeCell ref="AS185:AT185"/>
    <mergeCell ref="AU185:AV185"/>
    <mergeCell ref="A186:I186"/>
    <mergeCell ref="M186:N186"/>
    <mergeCell ref="AG186:AH186"/>
    <mergeCell ref="O185:P185"/>
    <mergeCell ref="AI185:AJ185"/>
    <mergeCell ref="AK185:AL185"/>
    <mergeCell ref="AO185:AP185"/>
    <mergeCell ref="U185:V185"/>
    <mergeCell ref="AA185:AB185"/>
    <mergeCell ref="AC185:AD185"/>
    <mergeCell ref="AE185:AF185"/>
    <mergeCell ref="AQ188:AR188"/>
    <mergeCell ref="AS188:AT188"/>
    <mergeCell ref="AU188:AV188"/>
    <mergeCell ref="A189:I189"/>
    <mergeCell ref="M189:N189"/>
    <mergeCell ref="AG189:AH189"/>
    <mergeCell ref="O188:P188"/>
    <mergeCell ref="AI188:AJ188"/>
    <mergeCell ref="AK188:AL188"/>
    <mergeCell ref="AO188:AP188"/>
    <mergeCell ref="U188:V188"/>
    <mergeCell ref="AA188:AB188"/>
    <mergeCell ref="AC188:AD188"/>
    <mergeCell ref="AE188:AF188"/>
    <mergeCell ref="W187:X187"/>
    <mergeCell ref="AQ187:AR187"/>
    <mergeCell ref="AS187:AT187"/>
    <mergeCell ref="AU187:AV187"/>
    <mergeCell ref="A188:I188"/>
    <mergeCell ref="M188:N188"/>
    <mergeCell ref="AG188:AH188"/>
    <mergeCell ref="O187:P187"/>
    <mergeCell ref="AI187:AJ187"/>
    <mergeCell ref="AK187:AL187"/>
    <mergeCell ref="AO187:AP187"/>
    <mergeCell ref="U187:V187"/>
    <mergeCell ref="AA187:AB187"/>
    <mergeCell ref="AC187:AD187"/>
    <mergeCell ref="AE187:AF187"/>
    <mergeCell ref="Y189:Z189"/>
    <mergeCell ref="AQ190:AR190"/>
    <mergeCell ref="AS190:AT190"/>
    <mergeCell ref="AU190:AV190"/>
    <mergeCell ref="A191:I191"/>
    <mergeCell ref="M191:N191"/>
    <mergeCell ref="AG191:AH191"/>
    <mergeCell ref="O190:P190"/>
    <mergeCell ref="AI190:AJ190"/>
    <mergeCell ref="AK190:AL190"/>
    <mergeCell ref="AO190:AP190"/>
    <mergeCell ref="U190:V190"/>
    <mergeCell ref="AA190:AB190"/>
    <mergeCell ref="AC190:AD190"/>
    <mergeCell ref="AE190:AF190"/>
    <mergeCell ref="W189:X189"/>
    <mergeCell ref="AQ189:AR189"/>
    <mergeCell ref="AS189:AT189"/>
    <mergeCell ref="AU189:AV189"/>
    <mergeCell ref="A190:I190"/>
    <mergeCell ref="M190:N190"/>
    <mergeCell ref="AG190:AH190"/>
    <mergeCell ref="O189:P189"/>
    <mergeCell ref="AI189:AJ189"/>
    <mergeCell ref="AK189:AL189"/>
    <mergeCell ref="AO189:AP189"/>
    <mergeCell ref="U189:V189"/>
    <mergeCell ref="AA189:AB189"/>
    <mergeCell ref="AC189:AD189"/>
    <mergeCell ref="AE189:AF189"/>
    <mergeCell ref="K189:L189"/>
    <mergeCell ref="Q189:R189"/>
    <mergeCell ref="S189:T189"/>
    <mergeCell ref="AQ192:AR192"/>
    <mergeCell ref="AS192:AT192"/>
    <mergeCell ref="AU192:AV192"/>
    <mergeCell ref="A193:I193"/>
    <mergeCell ref="M193:N193"/>
    <mergeCell ref="AG193:AH193"/>
    <mergeCell ref="O192:P192"/>
    <mergeCell ref="AI192:AJ192"/>
    <mergeCell ref="AK192:AL192"/>
    <mergeCell ref="AO192:AP192"/>
    <mergeCell ref="U192:V192"/>
    <mergeCell ref="AA192:AB192"/>
    <mergeCell ref="AC192:AD192"/>
    <mergeCell ref="AE192:AF192"/>
    <mergeCell ref="W191:X191"/>
    <mergeCell ref="AQ191:AR191"/>
    <mergeCell ref="AS191:AT191"/>
    <mergeCell ref="AU191:AV191"/>
    <mergeCell ref="A192:I192"/>
    <mergeCell ref="M192:N192"/>
    <mergeCell ref="AG192:AH192"/>
    <mergeCell ref="O191:P191"/>
    <mergeCell ref="AI191:AJ191"/>
    <mergeCell ref="AK191:AL191"/>
    <mergeCell ref="AO191:AP191"/>
    <mergeCell ref="U191:V191"/>
    <mergeCell ref="AA191:AB191"/>
    <mergeCell ref="AC191:AD191"/>
    <mergeCell ref="AE191:AF191"/>
    <mergeCell ref="AQ194:AR194"/>
    <mergeCell ref="AS194:AT194"/>
    <mergeCell ref="AU194:AV194"/>
    <mergeCell ref="A195:I195"/>
    <mergeCell ref="M195:N195"/>
    <mergeCell ref="AG195:AH195"/>
    <mergeCell ref="O194:P194"/>
    <mergeCell ref="AI194:AJ194"/>
    <mergeCell ref="AK194:AL194"/>
    <mergeCell ref="AO194:AP194"/>
    <mergeCell ref="U194:V194"/>
    <mergeCell ref="AA194:AB194"/>
    <mergeCell ref="AC194:AD194"/>
    <mergeCell ref="AE194:AF194"/>
    <mergeCell ref="W193:X193"/>
    <mergeCell ref="AQ193:AR193"/>
    <mergeCell ref="AS193:AT193"/>
    <mergeCell ref="AU193:AV193"/>
    <mergeCell ref="A194:I194"/>
    <mergeCell ref="M194:N194"/>
    <mergeCell ref="AG194:AH194"/>
    <mergeCell ref="O193:P193"/>
    <mergeCell ref="AI193:AJ193"/>
    <mergeCell ref="AK193:AL193"/>
    <mergeCell ref="AO193:AP193"/>
    <mergeCell ref="U193:V193"/>
    <mergeCell ref="AA193:AB193"/>
    <mergeCell ref="AC193:AD193"/>
    <mergeCell ref="AE193:AF193"/>
    <mergeCell ref="AM194:AN194"/>
    <mergeCell ref="A198:I198"/>
    <mergeCell ref="M198:N198"/>
    <mergeCell ref="AG198:AH198"/>
    <mergeCell ref="K198:L198"/>
    <mergeCell ref="AC198:AD198"/>
    <mergeCell ref="AE198:AF198"/>
    <mergeCell ref="W195:X195"/>
    <mergeCell ref="AQ195:AR195"/>
    <mergeCell ref="AS195:AT195"/>
    <mergeCell ref="AU195:AV195"/>
    <mergeCell ref="A197:I197"/>
    <mergeCell ref="K195:L195"/>
    <mergeCell ref="Q195:R195"/>
    <mergeCell ref="S195:T195"/>
    <mergeCell ref="Y195:Z195"/>
    <mergeCell ref="O195:P195"/>
    <mergeCell ref="AI195:AJ195"/>
    <mergeCell ref="AK195:AL195"/>
    <mergeCell ref="AO195:AP195"/>
    <mergeCell ref="U195:V195"/>
    <mergeCell ref="AA195:AB195"/>
    <mergeCell ref="AC195:AD195"/>
    <mergeCell ref="AE195:AF195"/>
    <mergeCell ref="AM195:AN195"/>
    <mergeCell ref="AM198:AN198"/>
    <mergeCell ref="AE200:AF200"/>
    <mergeCell ref="AQ199:AR199"/>
    <mergeCell ref="W199:X199"/>
    <mergeCell ref="AS199:AT199"/>
    <mergeCell ref="AU199:AV199"/>
    <mergeCell ref="A200:I200"/>
    <mergeCell ref="M200:N200"/>
    <mergeCell ref="AG200:AH200"/>
    <mergeCell ref="O199:P199"/>
    <mergeCell ref="AI199:AJ199"/>
    <mergeCell ref="AK199:AL199"/>
    <mergeCell ref="AO199:AP199"/>
    <mergeCell ref="U199:V199"/>
    <mergeCell ref="AA199:AB199"/>
    <mergeCell ref="AC199:AD199"/>
    <mergeCell ref="AE199:AF199"/>
    <mergeCell ref="AQ198:AR198"/>
    <mergeCell ref="W198:X198"/>
    <mergeCell ref="AS198:AT198"/>
    <mergeCell ref="AU198:AV198"/>
    <mergeCell ref="A199:I199"/>
    <mergeCell ref="M199:N199"/>
    <mergeCell ref="AG199:AH199"/>
    <mergeCell ref="O198:P198"/>
    <mergeCell ref="AI198:AJ198"/>
    <mergeCell ref="AK198:AL198"/>
    <mergeCell ref="AO198:AP198"/>
    <mergeCell ref="U198:V198"/>
    <mergeCell ref="Q198:R198"/>
    <mergeCell ref="S198:T198"/>
    <mergeCell ref="Y198:Z198"/>
    <mergeCell ref="AA198:AB198"/>
    <mergeCell ref="A205:I205"/>
    <mergeCell ref="M205:N205"/>
    <mergeCell ref="AG205:AH205"/>
    <mergeCell ref="O204:P204"/>
    <mergeCell ref="AI204:AJ204"/>
    <mergeCell ref="AK204:AL204"/>
    <mergeCell ref="AO204:AP204"/>
    <mergeCell ref="U204:V204"/>
    <mergeCell ref="AA204:AB204"/>
    <mergeCell ref="AC204:AD204"/>
    <mergeCell ref="AE204:AF204"/>
    <mergeCell ref="AQ201:AR201"/>
    <mergeCell ref="W201:X201"/>
    <mergeCell ref="AS201:AT201"/>
    <mergeCell ref="AU201:AV201"/>
    <mergeCell ref="A203:I203"/>
    <mergeCell ref="A204:I204"/>
    <mergeCell ref="M204:N204"/>
    <mergeCell ref="AG204:AH204"/>
    <mergeCell ref="O201:P201"/>
    <mergeCell ref="AI201:AJ201"/>
    <mergeCell ref="AK201:AL201"/>
    <mergeCell ref="AO201:AP201"/>
    <mergeCell ref="U201:V201"/>
    <mergeCell ref="AA201:AB201"/>
    <mergeCell ref="AC201:AD201"/>
    <mergeCell ref="AE201:AF201"/>
    <mergeCell ref="A201:I201"/>
    <mergeCell ref="M201:N201"/>
    <mergeCell ref="AG201:AH201"/>
    <mergeCell ref="W205:X205"/>
    <mergeCell ref="AQ205:AR205"/>
    <mergeCell ref="AS205:AT205"/>
    <mergeCell ref="AU205:AV205"/>
    <mergeCell ref="AW1:AX1"/>
    <mergeCell ref="AW2:AX3"/>
    <mergeCell ref="AW4:AX4"/>
    <mergeCell ref="AW6:AX6"/>
    <mergeCell ref="AW7:AX7"/>
    <mergeCell ref="O205:P205"/>
    <mergeCell ref="AI205:AJ205"/>
    <mergeCell ref="AK205:AL205"/>
    <mergeCell ref="AO205:AP205"/>
    <mergeCell ref="U205:V205"/>
    <mergeCell ref="AA205:AB205"/>
    <mergeCell ref="AC205:AD205"/>
    <mergeCell ref="AE205:AF205"/>
    <mergeCell ref="W204:X204"/>
    <mergeCell ref="AQ204:AR204"/>
    <mergeCell ref="AS204:AT204"/>
    <mergeCell ref="AU204:AV204"/>
    <mergeCell ref="AQ200:AR200"/>
    <mergeCell ref="W200:X200"/>
    <mergeCell ref="AS200:AT200"/>
    <mergeCell ref="AU200:AV200"/>
    <mergeCell ref="O200:P200"/>
    <mergeCell ref="AI200:AJ200"/>
    <mergeCell ref="AK200:AL200"/>
    <mergeCell ref="AO200:AP200"/>
    <mergeCell ref="U200:V200"/>
    <mergeCell ref="AA200:AB200"/>
    <mergeCell ref="AC200:AD200"/>
    <mergeCell ref="AW27:AX27"/>
    <mergeCell ref="AW28:AX28"/>
    <mergeCell ref="AW29:AX29"/>
    <mergeCell ref="AW30:AX30"/>
    <mergeCell ref="AW33:AX33"/>
    <mergeCell ref="AW34:AX34"/>
    <mergeCell ref="AW16:AX16"/>
    <mergeCell ref="AW19:AX19"/>
    <mergeCell ref="AW20:AX20"/>
    <mergeCell ref="AW21:AX21"/>
    <mergeCell ref="AW22:AX22"/>
    <mergeCell ref="AW23:AX23"/>
    <mergeCell ref="AW8:AX8"/>
    <mergeCell ref="AW9:AX9"/>
    <mergeCell ref="AW10:AX10"/>
    <mergeCell ref="AW11:AX11"/>
    <mergeCell ref="AW14:AX14"/>
    <mergeCell ref="AW15:AX15"/>
    <mergeCell ref="AW53:AX53"/>
    <mergeCell ref="AW54:AX54"/>
    <mergeCell ref="AW55:AX55"/>
    <mergeCell ref="AW56:AX56"/>
    <mergeCell ref="AW57:AX57"/>
    <mergeCell ref="AW58:AX58"/>
    <mergeCell ref="AW43:AX43"/>
    <mergeCell ref="AW44:AX44"/>
    <mergeCell ref="AW47:AX47"/>
    <mergeCell ref="AW48:AX48"/>
    <mergeCell ref="AW51:AX51"/>
    <mergeCell ref="AW52:AX52"/>
    <mergeCell ref="AW35:AX35"/>
    <mergeCell ref="AW36:AX36"/>
    <mergeCell ref="AW37:AX37"/>
    <mergeCell ref="AW38:AX38"/>
    <mergeCell ref="AW41:AX41"/>
    <mergeCell ref="AW42:AX42"/>
    <mergeCell ref="AW77:AX77"/>
    <mergeCell ref="AW78:AX78"/>
    <mergeCell ref="AW79:AX79"/>
    <mergeCell ref="AW80:AX80"/>
    <mergeCell ref="AW81:AX81"/>
    <mergeCell ref="AW67:AX67"/>
    <mergeCell ref="AW68:AX68"/>
    <mergeCell ref="AW69:AX69"/>
    <mergeCell ref="AW70:AX70"/>
    <mergeCell ref="AW71:AX71"/>
    <mergeCell ref="AW72:AX72"/>
    <mergeCell ref="AW59:AX59"/>
    <mergeCell ref="AW62:AX62"/>
    <mergeCell ref="AW63:AX63"/>
    <mergeCell ref="AW64:AX64"/>
    <mergeCell ref="AW65:AX65"/>
    <mergeCell ref="AW66:AX66"/>
    <mergeCell ref="AW96:AX96"/>
    <mergeCell ref="AW99:AX99"/>
    <mergeCell ref="AW100:AX100"/>
    <mergeCell ref="AW101:AX101"/>
    <mergeCell ref="AW102:AX102"/>
    <mergeCell ref="AW103:AX103"/>
    <mergeCell ref="AW90:AX90"/>
    <mergeCell ref="AW91:AX91"/>
    <mergeCell ref="AW92:AX92"/>
    <mergeCell ref="AW93:AX93"/>
    <mergeCell ref="AW94:AX94"/>
    <mergeCell ref="AW95:AX95"/>
    <mergeCell ref="AW84:AX84"/>
    <mergeCell ref="AW85:AX85"/>
    <mergeCell ref="AW86:AX86"/>
    <mergeCell ref="AW87:AX87"/>
    <mergeCell ref="AW88:AX88"/>
    <mergeCell ref="AW89:AX89"/>
    <mergeCell ref="AW123:AX123"/>
    <mergeCell ref="AW124:AX124"/>
    <mergeCell ref="AW127:AX127"/>
    <mergeCell ref="AW128:AX128"/>
    <mergeCell ref="AW129:AX129"/>
    <mergeCell ref="AW130:AX130"/>
    <mergeCell ref="AW115:AX115"/>
    <mergeCell ref="AW116:AX116"/>
    <mergeCell ref="AW117:AX117"/>
    <mergeCell ref="AW120:AX120"/>
    <mergeCell ref="AW121:AX121"/>
    <mergeCell ref="AW122:AX122"/>
    <mergeCell ref="AW107:AX107"/>
    <mergeCell ref="AW108:AX108"/>
    <mergeCell ref="AW109:AX109"/>
    <mergeCell ref="AW110:AX110"/>
    <mergeCell ref="AW111:AX111"/>
    <mergeCell ref="AW114:AX114"/>
    <mergeCell ref="AW145:AX145"/>
    <mergeCell ref="AW146:AX146"/>
    <mergeCell ref="AW147:AX147"/>
    <mergeCell ref="AW150:AX150"/>
    <mergeCell ref="AW151:AX151"/>
    <mergeCell ref="AW152:AX152"/>
    <mergeCell ref="AW139:AX139"/>
    <mergeCell ref="AW140:AX140"/>
    <mergeCell ref="AW141:AX141"/>
    <mergeCell ref="AW142:AX142"/>
    <mergeCell ref="AW143:AX143"/>
    <mergeCell ref="AW144:AX144"/>
    <mergeCell ref="AW131:AX131"/>
    <mergeCell ref="AW132:AX132"/>
    <mergeCell ref="AW135:AX135"/>
    <mergeCell ref="AW136:AX136"/>
    <mergeCell ref="AW137:AX137"/>
    <mergeCell ref="AW138:AX138"/>
    <mergeCell ref="AW179:AX179"/>
    <mergeCell ref="AW180:AX180"/>
    <mergeCell ref="AW183:AX183"/>
    <mergeCell ref="AW184:AX184"/>
    <mergeCell ref="AW169:AX169"/>
    <mergeCell ref="AW170:AX170"/>
    <mergeCell ref="AW171:AX171"/>
    <mergeCell ref="AW172:AX172"/>
    <mergeCell ref="AW173:AX173"/>
    <mergeCell ref="AW176:AX176"/>
    <mergeCell ref="AW159:AX159"/>
    <mergeCell ref="AW160:AX160"/>
    <mergeCell ref="AW163:AX163"/>
    <mergeCell ref="AW164:AX164"/>
    <mergeCell ref="AW165:AX165"/>
    <mergeCell ref="AW166:AX166"/>
    <mergeCell ref="AW153:AX153"/>
    <mergeCell ref="AW154:AX154"/>
    <mergeCell ref="AW155:AX155"/>
    <mergeCell ref="AW156:AX156"/>
    <mergeCell ref="AW157:AX157"/>
    <mergeCell ref="AW158:AX158"/>
    <mergeCell ref="AW199:AX199"/>
    <mergeCell ref="AW200:AX200"/>
    <mergeCell ref="AW201:AX201"/>
    <mergeCell ref="AW204:AX204"/>
    <mergeCell ref="AW205:AX205"/>
    <mergeCell ref="K1:L1"/>
    <mergeCell ref="Q1:R1"/>
    <mergeCell ref="S1:T1"/>
    <mergeCell ref="U1:V1"/>
    <mergeCell ref="Y1:Z1"/>
    <mergeCell ref="AW191:AX191"/>
    <mergeCell ref="AW192:AX192"/>
    <mergeCell ref="AW193:AX193"/>
    <mergeCell ref="AW194:AX194"/>
    <mergeCell ref="AW195:AX195"/>
    <mergeCell ref="AW198:AX198"/>
    <mergeCell ref="AW185:AX185"/>
    <mergeCell ref="AW186:AX186"/>
    <mergeCell ref="AW187:AX187"/>
    <mergeCell ref="AW188:AX188"/>
    <mergeCell ref="AW189:AX189"/>
    <mergeCell ref="AW190:AX190"/>
    <mergeCell ref="AW177:AX177"/>
    <mergeCell ref="AW178:AX178"/>
    <mergeCell ref="K19:L19"/>
    <mergeCell ref="Q19:R19"/>
    <mergeCell ref="S19:T19"/>
    <mergeCell ref="Y19:Z19"/>
    <mergeCell ref="K20:L20"/>
    <mergeCell ref="Q20:R20"/>
    <mergeCell ref="S20:T20"/>
    <mergeCell ref="Y20:Z20"/>
    <mergeCell ref="K16:L16"/>
    <mergeCell ref="Q16:R16"/>
    <mergeCell ref="S16:T16"/>
    <mergeCell ref="Y16:Z16"/>
    <mergeCell ref="K9:L9"/>
    <mergeCell ref="Q9:R9"/>
    <mergeCell ref="S9:T9"/>
    <mergeCell ref="Y9:Z9"/>
    <mergeCell ref="K10:L10"/>
    <mergeCell ref="Q10:R10"/>
    <mergeCell ref="S10:T10"/>
    <mergeCell ref="Y10:Z10"/>
    <mergeCell ref="W20:X20"/>
    <mergeCell ref="W11:X11"/>
    <mergeCell ref="W9:X9"/>
    <mergeCell ref="K28:L28"/>
    <mergeCell ref="Q28:R28"/>
    <mergeCell ref="S28:T28"/>
    <mergeCell ref="Y28:Z28"/>
    <mergeCell ref="S29:T29"/>
    <mergeCell ref="Y29:Z29"/>
    <mergeCell ref="K23:L23"/>
    <mergeCell ref="Q23:R23"/>
    <mergeCell ref="S23:T23"/>
    <mergeCell ref="Y23:Z23"/>
    <mergeCell ref="K24:L24"/>
    <mergeCell ref="Q24:R24"/>
    <mergeCell ref="S24:T24"/>
    <mergeCell ref="Y24:Z24"/>
    <mergeCell ref="K21:L21"/>
    <mergeCell ref="Q21:R21"/>
    <mergeCell ref="S21:T21"/>
    <mergeCell ref="Y21:Z21"/>
    <mergeCell ref="K22:L22"/>
    <mergeCell ref="Q22:R22"/>
    <mergeCell ref="S22:T22"/>
    <mergeCell ref="Y22:Z22"/>
    <mergeCell ref="W24:X24"/>
    <mergeCell ref="W22:X22"/>
    <mergeCell ref="Y36:Z36"/>
    <mergeCell ref="K37:L37"/>
    <mergeCell ref="Q37:R37"/>
    <mergeCell ref="S37:T37"/>
    <mergeCell ref="Y37:Z37"/>
    <mergeCell ref="K34:L34"/>
    <mergeCell ref="Q34:R34"/>
    <mergeCell ref="S34:T34"/>
    <mergeCell ref="Y34:Z34"/>
    <mergeCell ref="K35:L35"/>
    <mergeCell ref="Q35:R35"/>
    <mergeCell ref="S35:T35"/>
    <mergeCell ref="Y35:Z35"/>
    <mergeCell ref="K30:L30"/>
    <mergeCell ref="Q30:R30"/>
    <mergeCell ref="S30:T30"/>
    <mergeCell ref="Y30:Z30"/>
    <mergeCell ref="K33:L33"/>
    <mergeCell ref="Q33:R33"/>
    <mergeCell ref="S33:T33"/>
    <mergeCell ref="Y33:Z33"/>
    <mergeCell ref="W37:X37"/>
    <mergeCell ref="W35:X35"/>
    <mergeCell ref="W33:X33"/>
    <mergeCell ref="Y53:Z53"/>
    <mergeCell ref="K44:L44"/>
    <mergeCell ref="Q44:R44"/>
    <mergeCell ref="S44:T44"/>
    <mergeCell ref="Y44:Z44"/>
    <mergeCell ref="K47:L47"/>
    <mergeCell ref="Q47:R47"/>
    <mergeCell ref="S47:T47"/>
    <mergeCell ref="Y47:Z47"/>
    <mergeCell ref="K42:L42"/>
    <mergeCell ref="Q42:R42"/>
    <mergeCell ref="S42:T42"/>
    <mergeCell ref="Y42:Z42"/>
    <mergeCell ref="K43:L43"/>
    <mergeCell ref="Q43:R43"/>
    <mergeCell ref="S43:T43"/>
    <mergeCell ref="Y43:Z43"/>
    <mergeCell ref="M51:N51"/>
    <mergeCell ref="W47:X47"/>
    <mergeCell ref="M53:N53"/>
    <mergeCell ref="S58:T58"/>
    <mergeCell ref="Y58:Z58"/>
    <mergeCell ref="K59:L59"/>
    <mergeCell ref="Q59:R59"/>
    <mergeCell ref="S59:T59"/>
    <mergeCell ref="Y59:Z59"/>
    <mergeCell ref="K56:L56"/>
    <mergeCell ref="Q56:R56"/>
    <mergeCell ref="S56:T56"/>
    <mergeCell ref="Y56:Z56"/>
    <mergeCell ref="K57:L57"/>
    <mergeCell ref="Q57:R57"/>
    <mergeCell ref="S57:T57"/>
    <mergeCell ref="Y57:Z57"/>
    <mergeCell ref="K54:L54"/>
    <mergeCell ref="Q54:R54"/>
    <mergeCell ref="S54:T54"/>
    <mergeCell ref="Y54:Z54"/>
    <mergeCell ref="K55:L55"/>
    <mergeCell ref="Q55:R55"/>
    <mergeCell ref="S55:T55"/>
    <mergeCell ref="Y55:Z55"/>
    <mergeCell ref="U59:V59"/>
    <mergeCell ref="U57:V57"/>
    <mergeCell ref="Q64:R64"/>
    <mergeCell ref="S64:T64"/>
    <mergeCell ref="Y64:Z64"/>
    <mergeCell ref="K65:L65"/>
    <mergeCell ref="Q65:R65"/>
    <mergeCell ref="S65:T65"/>
    <mergeCell ref="Y65:Z65"/>
    <mergeCell ref="K62:L62"/>
    <mergeCell ref="Q62:R62"/>
    <mergeCell ref="S62:T62"/>
    <mergeCell ref="Y62:Z62"/>
    <mergeCell ref="K63:L63"/>
    <mergeCell ref="Q63:R63"/>
    <mergeCell ref="S63:T63"/>
    <mergeCell ref="Y63:Z63"/>
    <mergeCell ref="W66:X66"/>
    <mergeCell ref="W64:X64"/>
    <mergeCell ref="W62:X62"/>
    <mergeCell ref="S66:T66"/>
    <mergeCell ref="Y66:Z66"/>
    <mergeCell ref="Y72:Z72"/>
    <mergeCell ref="K73:L73"/>
    <mergeCell ref="Q73:R73"/>
    <mergeCell ref="S73:T73"/>
    <mergeCell ref="Y73:Z73"/>
    <mergeCell ref="K70:L70"/>
    <mergeCell ref="Q70:R70"/>
    <mergeCell ref="S70:T70"/>
    <mergeCell ref="Y70:Z70"/>
    <mergeCell ref="K71:L71"/>
    <mergeCell ref="Q71:R71"/>
    <mergeCell ref="S71:T71"/>
    <mergeCell ref="Y71:Z71"/>
    <mergeCell ref="K68:L68"/>
    <mergeCell ref="Q68:R68"/>
    <mergeCell ref="S68:T68"/>
    <mergeCell ref="Y68:Z68"/>
    <mergeCell ref="K69:L69"/>
    <mergeCell ref="Q69:R69"/>
    <mergeCell ref="S69:T69"/>
    <mergeCell ref="Y69:Z69"/>
    <mergeCell ref="W72:X72"/>
    <mergeCell ref="W70:X70"/>
    <mergeCell ref="W68:X68"/>
    <mergeCell ref="Q81:R81"/>
    <mergeCell ref="S81:T81"/>
    <mergeCell ref="Y81:Z81"/>
    <mergeCell ref="K84:L84"/>
    <mergeCell ref="Q84:R84"/>
    <mergeCell ref="S84:T84"/>
    <mergeCell ref="Y84:Z84"/>
    <mergeCell ref="K79:L79"/>
    <mergeCell ref="Q79:R79"/>
    <mergeCell ref="S79:T79"/>
    <mergeCell ref="Y79:Z79"/>
    <mergeCell ref="K80:L80"/>
    <mergeCell ref="Q80:R80"/>
    <mergeCell ref="S80:T80"/>
    <mergeCell ref="Y80:Z80"/>
    <mergeCell ref="K77:L77"/>
    <mergeCell ref="Q77:R77"/>
    <mergeCell ref="S77:T77"/>
    <mergeCell ref="Y77:Z77"/>
    <mergeCell ref="K78:L78"/>
    <mergeCell ref="Q78:R78"/>
    <mergeCell ref="S78:T78"/>
    <mergeCell ref="Y78:Z78"/>
    <mergeCell ref="Y89:Z89"/>
    <mergeCell ref="K90:L90"/>
    <mergeCell ref="Q90:R90"/>
    <mergeCell ref="S90:T90"/>
    <mergeCell ref="Y90:Z90"/>
    <mergeCell ref="K87:L87"/>
    <mergeCell ref="Q87:R87"/>
    <mergeCell ref="S87:T87"/>
    <mergeCell ref="Y87:Z87"/>
    <mergeCell ref="K88:L88"/>
    <mergeCell ref="Q88:R88"/>
    <mergeCell ref="S88:T88"/>
    <mergeCell ref="Y88:Z88"/>
    <mergeCell ref="K85:L85"/>
    <mergeCell ref="Q85:R85"/>
    <mergeCell ref="S85:T85"/>
    <mergeCell ref="Y85:Z85"/>
    <mergeCell ref="K86:L86"/>
    <mergeCell ref="Q86:R86"/>
    <mergeCell ref="S86:T86"/>
    <mergeCell ref="Y86:Z86"/>
    <mergeCell ref="W89:X89"/>
    <mergeCell ref="W87:X87"/>
    <mergeCell ref="W85:X85"/>
    <mergeCell ref="Y95:Z95"/>
    <mergeCell ref="K96:L96"/>
    <mergeCell ref="Q96:R96"/>
    <mergeCell ref="S96:T96"/>
    <mergeCell ref="Y96:Z96"/>
    <mergeCell ref="K93:L93"/>
    <mergeCell ref="Q93:R93"/>
    <mergeCell ref="S93:T93"/>
    <mergeCell ref="Y93:Z93"/>
    <mergeCell ref="K94:L94"/>
    <mergeCell ref="Q94:R94"/>
    <mergeCell ref="S94:T94"/>
    <mergeCell ref="Y94:Z94"/>
    <mergeCell ref="K91:L91"/>
    <mergeCell ref="Q91:R91"/>
    <mergeCell ref="S91:T91"/>
    <mergeCell ref="Y91:Z91"/>
    <mergeCell ref="K92:L92"/>
    <mergeCell ref="Q92:R92"/>
    <mergeCell ref="S92:T92"/>
    <mergeCell ref="Y92:Z92"/>
    <mergeCell ref="W95:X95"/>
    <mergeCell ref="W93:X93"/>
    <mergeCell ref="W91:X91"/>
    <mergeCell ref="Y103:Z103"/>
    <mergeCell ref="K104:L104"/>
    <mergeCell ref="Q104:R104"/>
    <mergeCell ref="S104:T104"/>
    <mergeCell ref="Y104:Z104"/>
    <mergeCell ref="K101:L101"/>
    <mergeCell ref="Q101:R101"/>
    <mergeCell ref="S101:T101"/>
    <mergeCell ref="Y101:Z101"/>
    <mergeCell ref="K102:L102"/>
    <mergeCell ref="Q102:R102"/>
    <mergeCell ref="S102:T102"/>
    <mergeCell ref="Y102:Z102"/>
    <mergeCell ref="K99:L99"/>
    <mergeCell ref="Q99:R99"/>
    <mergeCell ref="S99:T99"/>
    <mergeCell ref="Y99:Z99"/>
    <mergeCell ref="K100:L100"/>
    <mergeCell ref="Q100:R100"/>
    <mergeCell ref="S100:T100"/>
    <mergeCell ref="Y100:Z100"/>
    <mergeCell ref="W103:X103"/>
    <mergeCell ref="W101:X101"/>
    <mergeCell ref="W99:X99"/>
    <mergeCell ref="S114:T114"/>
    <mergeCell ref="Y114:Z114"/>
    <mergeCell ref="K115:L115"/>
    <mergeCell ref="Q115:R115"/>
    <mergeCell ref="S115:T115"/>
    <mergeCell ref="Y115:Z115"/>
    <mergeCell ref="K110:L110"/>
    <mergeCell ref="Q110:R110"/>
    <mergeCell ref="S110:T110"/>
    <mergeCell ref="Y110:Z110"/>
    <mergeCell ref="K111:L111"/>
    <mergeCell ref="Q111:R111"/>
    <mergeCell ref="S111:T111"/>
    <mergeCell ref="Y111:Z111"/>
    <mergeCell ref="K108:L108"/>
    <mergeCell ref="Q108:R108"/>
    <mergeCell ref="S108:T108"/>
    <mergeCell ref="Y108:Z108"/>
    <mergeCell ref="K109:L109"/>
    <mergeCell ref="Q109:R109"/>
    <mergeCell ref="S109:T109"/>
    <mergeCell ref="Y109:Z109"/>
    <mergeCell ref="W114:X114"/>
    <mergeCell ref="S123:T123"/>
    <mergeCell ref="Y123:Z123"/>
    <mergeCell ref="K124:L124"/>
    <mergeCell ref="Q124:R124"/>
    <mergeCell ref="S124:T124"/>
    <mergeCell ref="Y124:Z124"/>
    <mergeCell ref="K121:L121"/>
    <mergeCell ref="Q121:R121"/>
    <mergeCell ref="S121:T121"/>
    <mergeCell ref="Y121:Z121"/>
    <mergeCell ref="K122:L122"/>
    <mergeCell ref="Q122:R122"/>
    <mergeCell ref="S122:T122"/>
    <mergeCell ref="Y122:Z122"/>
    <mergeCell ref="K116:L116"/>
    <mergeCell ref="Q116:R116"/>
    <mergeCell ref="S116:T116"/>
    <mergeCell ref="Y116:Z116"/>
    <mergeCell ref="K117:L117"/>
    <mergeCell ref="Q117:R117"/>
    <mergeCell ref="S117:T117"/>
    <mergeCell ref="Y117:Z117"/>
    <mergeCell ref="M120:N120"/>
    <mergeCell ref="W116:X116"/>
    <mergeCell ref="Y131:Z131"/>
    <mergeCell ref="K132:L132"/>
    <mergeCell ref="Q132:R132"/>
    <mergeCell ref="S132:T132"/>
    <mergeCell ref="Y132:Z132"/>
    <mergeCell ref="K129:L129"/>
    <mergeCell ref="Q129:R129"/>
    <mergeCell ref="S129:T129"/>
    <mergeCell ref="Y129:Z129"/>
    <mergeCell ref="K130:L130"/>
    <mergeCell ref="Q130:R130"/>
    <mergeCell ref="S130:T130"/>
    <mergeCell ref="Y130:Z130"/>
    <mergeCell ref="K127:L127"/>
    <mergeCell ref="Q127:R127"/>
    <mergeCell ref="S127:T127"/>
    <mergeCell ref="Y127:Z127"/>
    <mergeCell ref="K128:L128"/>
    <mergeCell ref="Q128:R128"/>
    <mergeCell ref="S128:T128"/>
    <mergeCell ref="Y128:Z128"/>
    <mergeCell ref="W131:X131"/>
    <mergeCell ref="W129:X129"/>
    <mergeCell ref="W127:X127"/>
    <mergeCell ref="S140:T140"/>
    <mergeCell ref="Y140:Z140"/>
    <mergeCell ref="K141:L141"/>
    <mergeCell ref="Q141:R141"/>
    <mergeCell ref="S141:T141"/>
    <mergeCell ref="Y141:Z141"/>
    <mergeCell ref="K138:L138"/>
    <mergeCell ref="Q138:R138"/>
    <mergeCell ref="S138:T138"/>
    <mergeCell ref="Y138:Z138"/>
    <mergeCell ref="K139:L139"/>
    <mergeCell ref="Q139:R139"/>
    <mergeCell ref="S139:T139"/>
    <mergeCell ref="Y139:Z139"/>
    <mergeCell ref="K136:L136"/>
    <mergeCell ref="Q136:R136"/>
    <mergeCell ref="S136:T136"/>
    <mergeCell ref="Y136:Z136"/>
    <mergeCell ref="K137:L137"/>
    <mergeCell ref="Q137:R137"/>
    <mergeCell ref="S137:T137"/>
    <mergeCell ref="Y137:Z137"/>
    <mergeCell ref="S146:T146"/>
    <mergeCell ref="Y146:Z146"/>
    <mergeCell ref="K147:L147"/>
    <mergeCell ref="Q147:R147"/>
    <mergeCell ref="S147:T147"/>
    <mergeCell ref="Y147:Z147"/>
    <mergeCell ref="K144:L144"/>
    <mergeCell ref="Q144:R144"/>
    <mergeCell ref="S144:T144"/>
    <mergeCell ref="Y144:Z144"/>
    <mergeCell ref="K145:L145"/>
    <mergeCell ref="Q145:R145"/>
    <mergeCell ref="S145:T145"/>
    <mergeCell ref="Y145:Z145"/>
    <mergeCell ref="K142:L142"/>
    <mergeCell ref="Q142:R142"/>
    <mergeCell ref="S142:T142"/>
    <mergeCell ref="Y142:Z142"/>
    <mergeCell ref="K143:L143"/>
    <mergeCell ref="Q143:R143"/>
    <mergeCell ref="S143:T143"/>
    <mergeCell ref="Y143:Z143"/>
    <mergeCell ref="Y154:Z154"/>
    <mergeCell ref="K155:L155"/>
    <mergeCell ref="Q155:R155"/>
    <mergeCell ref="S155:T155"/>
    <mergeCell ref="Y155:Z155"/>
    <mergeCell ref="K152:L152"/>
    <mergeCell ref="Q152:R152"/>
    <mergeCell ref="S152:T152"/>
    <mergeCell ref="Y152:Z152"/>
    <mergeCell ref="K153:L153"/>
    <mergeCell ref="Q153:R153"/>
    <mergeCell ref="S153:T153"/>
    <mergeCell ref="Y153:Z153"/>
    <mergeCell ref="K150:L150"/>
    <mergeCell ref="Q150:R150"/>
    <mergeCell ref="S150:T150"/>
    <mergeCell ref="Y150:Z150"/>
    <mergeCell ref="K151:L151"/>
    <mergeCell ref="Q151:R151"/>
    <mergeCell ref="S151:T151"/>
    <mergeCell ref="Y151:Z151"/>
    <mergeCell ref="W154:X154"/>
    <mergeCell ref="W152:X152"/>
    <mergeCell ref="W150:X150"/>
    <mergeCell ref="K165:L165"/>
    <mergeCell ref="Q165:R165"/>
    <mergeCell ref="S165:T165"/>
    <mergeCell ref="Y165:Z165"/>
    <mergeCell ref="K158:L158"/>
    <mergeCell ref="Q158:R158"/>
    <mergeCell ref="S158:T158"/>
    <mergeCell ref="Y158:Z158"/>
    <mergeCell ref="K159:L159"/>
    <mergeCell ref="Q159:R159"/>
    <mergeCell ref="S159:T159"/>
    <mergeCell ref="Y159:Z159"/>
    <mergeCell ref="K156:L156"/>
    <mergeCell ref="Q156:R156"/>
    <mergeCell ref="S156:T156"/>
    <mergeCell ref="Y156:Z156"/>
    <mergeCell ref="K157:L157"/>
    <mergeCell ref="Q157:R157"/>
    <mergeCell ref="S157:T157"/>
    <mergeCell ref="Y157:Z157"/>
    <mergeCell ref="W160:X160"/>
    <mergeCell ref="W158:X158"/>
    <mergeCell ref="W156:X156"/>
    <mergeCell ref="Q173:R173"/>
    <mergeCell ref="S173:T173"/>
    <mergeCell ref="Y173:Z173"/>
    <mergeCell ref="K170:L170"/>
    <mergeCell ref="Q170:R170"/>
    <mergeCell ref="S170:T170"/>
    <mergeCell ref="Y170:Z170"/>
    <mergeCell ref="K171:L171"/>
    <mergeCell ref="Q171:R171"/>
    <mergeCell ref="S171:T171"/>
    <mergeCell ref="Y171:Z171"/>
    <mergeCell ref="K166:L166"/>
    <mergeCell ref="Q166:R166"/>
    <mergeCell ref="S166:T166"/>
    <mergeCell ref="Y166:Z166"/>
    <mergeCell ref="K169:L169"/>
    <mergeCell ref="Q169:R169"/>
    <mergeCell ref="S169:T169"/>
    <mergeCell ref="Y169:Z169"/>
    <mergeCell ref="W173:X173"/>
    <mergeCell ref="W171:X171"/>
    <mergeCell ref="W169:X169"/>
    <mergeCell ref="K184:L184"/>
    <mergeCell ref="Q184:R184"/>
    <mergeCell ref="S184:T184"/>
    <mergeCell ref="Y184:Z184"/>
    <mergeCell ref="K179:L179"/>
    <mergeCell ref="Q179:R179"/>
    <mergeCell ref="S179:T179"/>
    <mergeCell ref="Y179:Z179"/>
    <mergeCell ref="K180:L180"/>
    <mergeCell ref="Q180:R180"/>
    <mergeCell ref="S180:T180"/>
    <mergeCell ref="Y180:Z180"/>
    <mergeCell ref="K177:L177"/>
    <mergeCell ref="Q177:R177"/>
    <mergeCell ref="S177:T177"/>
    <mergeCell ref="Y177:Z177"/>
    <mergeCell ref="K178:L178"/>
    <mergeCell ref="Q178:R178"/>
    <mergeCell ref="S178:T178"/>
    <mergeCell ref="Y178:Z178"/>
    <mergeCell ref="W184:X184"/>
    <mergeCell ref="K190:L190"/>
    <mergeCell ref="Q190:R190"/>
    <mergeCell ref="S190:T190"/>
    <mergeCell ref="Y190:Z190"/>
    <mergeCell ref="K187:L187"/>
    <mergeCell ref="Q187:R187"/>
    <mergeCell ref="S187:T187"/>
    <mergeCell ref="Y187:Z187"/>
    <mergeCell ref="K188:L188"/>
    <mergeCell ref="Q188:R188"/>
    <mergeCell ref="S188:T188"/>
    <mergeCell ref="Y188:Z188"/>
    <mergeCell ref="K185:L185"/>
    <mergeCell ref="Q185:R185"/>
    <mergeCell ref="S185:T185"/>
    <mergeCell ref="Y185:Z185"/>
    <mergeCell ref="K186:L186"/>
    <mergeCell ref="Q186:R186"/>
    <mergeCell ref="S186:T186"/>
    <mergeCell ref="Y186:Z186"/>
    <mergeCell ref="W190:X190"/>
    <mergeCell ref="W188:X188"/>
    <mergeCell ref="W186:X186"/>
    <mergeCell ref="Q199:R199"/>
    <mergeCell ref="S199:T199"/>
    <mergeCell ref="Y199:Z199"/>
    <mergeCell ref="K200:L200"/>
    <mergeCell ref="Q200:R200"/>
    <mergeCell ref="S200:T200"/>
    <mergeCell ref="Y200:Z200"/>
    <mergeCell ref="K193:L193"/>
    <mergeCell ref="Q193:R193"/>
    <mergeCell ref="S193:T193"/>
    <mergeCell ref="Y193:Z193"/>
    <mergeCell ref="K194:L194"/>
    <mergeCell ref="Q194:R194"/>
    <mergeCell ref="S194:T194"/>
    <mergeCell ref="Y194:Z194"/>
    <mergeCell ref="K191:L191"/>
    <mergeCell ref="Q191:R191"/>
    <mergeCell ref="S191:T191"/>
    <mergeCell ref="Y191:Z191"/>
    <mergeCell ref="K192:L192"/>
    <mergeCell ref="Q192:R192"/>
    <mergeCell ref="S192:T192"/>
    <mergeCell ref="Y192:Z192"/>
    <mergeCell ref="W194:X194"/>
    <mergeCell ref="W192:X192"/>
    <mergeCell ref="AY10:AZ10"/>
    <mergeCell ref="AY11:AZ11"/>
    <mergeCell ref="AY14:AZ14"/>
    <mergeCell ref="AY15:AZ15"/>
    <mergeCell ref="AY16:AZ16"/>
    <mergeCell ref="AY19:AZ19"/>
    <mergeCell ref="AY1:AZ1"/>
    <mergeCell ref="AY2:AZ3"/>
    <mergeCell ref="AY4:AZ4"/>
    <mergeCell ref="AY6:AZ6"/>
    <mergeCell ref="AY7:AZ7"/>
    <mergeCell ref="AY8:AZ8"/>
    <mergeCell ref="AY9:AZ9"/>
    <mergeCell ref="K205:L205"/>
    <mergeCell ref="Q205:R205"/>
    <mergeCell ref="S205:T205"/>
    <mergeCell ref="Y205:Z205"/>
    <mergeCell ref="AA6:AB6"/>
    <mergeCell ref="AC6:AD6"/>
    <mergeCell ref="AA7:AB7"/>
    <mergeCell ref="AC7:AD7"/>
    <mergeCell ref="AA8:AB8"/>
    <mergeCell ref="AC8:AD8"/>
    <mergeCell ref="K201:L201"/>
    <mergeCell ref="Q201:R201"/>
    <mergeCell ref="S201:T201"/>
    <mergeCell ref="Y201:Z201"/>
    <mergeCell ref="K204:L204"/>
    <mergeCell ref="Q204:R204"/>
    <mergeCell ref="S204:T204"/>
    <mergeCell ref="Y204:Z204"/>
    <mergeCell ref="K199:L199"/>
    <mergeCell ref="AY36:AZ36"/>
    <mergeCell ref="AY37:AZ37"/>
    <mergeCell ref="AY38:AZ38"/>
    <mergeCell ref="AY41:AZ41"/>
    <mergeCell ref="AY42:AZ42"/>
    <mergeCell ref="AY43:AZ43"/>
    <mergeCell ref="AY28:AZ28"/>
    <mergeCell ref="AY29:AZ29"/>
    <mergeCell ref="AY30:AZ30"/>
    <mergeCell ref="AY33:AZ33"/>
    <mergeCell ref="AY34:AZ34"/>
    <mergeCell ref="AY35:AZ35"/>
    <mergeCell ref="AY20:AZ20"/>
    <mergeCell ref="AY21:AZ21"/>
    <mergeCell ref="AY22:AZ22"/>
    <mergeCell ref="AY23:AZ23"/>
    <mergeCell ref="AY24:AZ24"/>
    <mergeCell ref="AY27:AZ27"/>
    <mergeCell ref="AY62:AZ62"/>
    <mergeCell ref="AY63:AZ63"/>
    <mergeCell ref="AY64:AZ64"/>
    <mergeCell ref="AY65:AZ65"/>
    <mergeCell ref="AY66:AZ66"/>
    <mergeCell ref="AY67:AZ67"/>
    <mergeCell ref="AY54:AZ54"/>
    <mergeCell ref="AY55:AZ55"/>
    <mergeCell ref="AY56:AZ56"/>
    <mergeCell ref="AY57:AZ57"/>
    <mergeCell ref="AY58:AZ58"/>
    <mergeCell ref="AY59:AZ59"/>
    <mergeCell ref="AY44:AZ44"/>
    <mergeCell ref="AY47:AZ47"/>
    <mergeCell ref="AY48:AZ48"/>
    <mergeCell ref="AY51:AZ51"/>
    <mergeCell ref="AY52:AZ52"/>
    <mergeCell ref="AY53:AZ53"/>
    <mergeCell ref="AY84:AZ84"/>
    <mergeCell ref="AY85:AZ85"/>
    <mergeCell ref="AY86:AZ86"/>
    <mergeCell ref="AY87:AZ87"/>
    <mergeCell ref="AY88:AZ88"/>
    <mergeCell ref="AY89:AZ89"/>
    <mergeCell ref="AY76:AZ76"/>
    <mergeCell ref="AY77:AZ77"/>
    <mergeCell ref="AY78:AZ78"/>
    <mergeCell ref="AY79:AZ79"/>
    <mergeCell ref="AY80:AZ80"/>
    <mergeCell ref="AY81:AZ81"/>
    <mergeCell ref="AY68:AZ68"/>
    <mergeCell ref="AY69:AZ69"/>
    <mergeCell ref="AY70:AZ70"/>
    <mergeCell ref="AY71:AZ71"/>
    <mergeCell ref="AY72:AZ72"/>
    <mergeCell ref="AY73:AZ73"/>
    <mergeCell ref="AY104:AZ104"/>
    <mergeCell ref="AY107:AZ107"/>
    <mergeCell ref="AY108:AZ108"/>
    <mergeCell ref="AY109:AZ109"/>
    <mergeCell ref="AY110:AZ110"/>
    <mergeCell ref="AY111:AZ111"/>
    <mergeCell ref="AY96:AZ96"/>
    <mergeCell ref="AY99:AZ99"/>
    <mergeCell ref="AY100:AZ100"/>
    <mergeCell ref="AY101:AZ101"/>
    <mergeCell ref="AY102:AZ102"/>
    <mergeCell ref="AY103:AZ103"/>
    <mergeCell ref="AY90:AZ90"/>
    <mergeCell ref="AY91:AZ91"/>
    <mergeCell ref="AY92:AZ92"/>
    <mergeCell ref="AY93:AZ93"/>
    <mergeCell ref="AY94:AZ94"/>
    <mergeCell ref="AY95:AZ95"/>
    <mergeCell ref="AY130:AZ130"/>
    <mergeCell ref="AY131:AZ131"/>
    <mergeCell ref="AY132:AZ132"/>
    <mergeCell ref="AY135:AZ135"/>
    <mergeCell ref="AY136:AZ136"/>
    <mergeCell ref="AY137:AZ137"/>
    <mergeCell ref="AY122:AZ122"/>
    <mergeCell ref="AY123:AZ123"/>
    <mergeCell ref="AY124:AZ124"/>
    <mergeCell ref="AY127:AZ127"/>
    <mergeCell ref="AY128:AZ128"/>
    <mergeCell ref="AY129:AZ129"/>
    <mergeCell ref="AY114:AZ114"/>
    <mergeCell ref="AY115:AZ115"/>
    <mergeCell ref="AY116:AZ116"/>
    <mergeCell ref="AY117:AZ117"/>
    <mergeCell ref="AY120:AZ120"/>
    <mergeCell ref="AY121:AZ121"/>
    <mergeCell ref="AY152:AZ152"/>
    <mergeCell ref="AY153:AZ153"/>
    <mergeCell ref="AY154:AZ154"/>
    <mergeCell ref="AY155:AZ155"/>
    <mergeCell ref="AY156:AZ156"/>
    <mergeCell ref="AY157:AZ157"/>
    <mergeCell ref="AY144:AZ144"/>
    <mergeCell ref="AY145:AZ145"/>
    <mergeCell ref="AY146:AZ146"/>
    <mergeCell ref="AY147:AZ147"/>
    <mergeCell ref="AY150:AZ150"/>
    <mergeCell ref="AY151:AZ151"/>
    <mergeCell ref="AY138:AZ138"/>
    <mergeCell ref="AY139:AZ139"/>
    <mergeCell ref="AY140:AZ140"/>
    <mergeCell ref="AY141:AZ141"/>
    <mergeCell ref="AY142:AZ142"/>
    <mergeCell ref="AY143:AZ143"/>
    <mergeCell ref="AY176:AZ176"/>
    <mergeCell ref="AY177:AZ177"/>
    <mergeCell ref="AY178:AZ178"/>
    <mergeCell ref="AY179:AZ179"/>
    <mergeCell ref="AY180:AZ180"/>
    <mergeCell ref="AY183:AZ183"/>
    <mergeCell ref="AY166:AZ166"/>
    <mergeCell ref="AY169:AZ169"/>
    <mergeCell ref="AY170:AZ170"/>
    <mergeCell ref="AY171:AZ171"/>
    <mergeCell ref="AY172:AZ172"/>
    <mergeCell ref="AY173:AZ173"/>
    <mergeCell ref="AY158:AZ158"/>
    <mergeCell ref="AY159:AZ159"/>
    <mergeCell ref="AY160:AZ160"/>
    <mergeCell ref="AY163:AZ163"/>
    <mergeCell ref="AY164:AZ164"/>
    <mergeCell ref="AY165:AZ165"/>
    <mergeCell ref="AY198:AZ198"/>
    <mergeCell ref="AY199:AZ199"/>
    <mergeCell ref="AY200:AZ200"/>
    <mergeCell ref="AY201:AZ201"/>
    <mergeCell ref="AY204:AZ204"/>
    <mergeCell ref="AY205:AZ205"/>
    <mergeCell ref="AY190:AZ190"/>
    <mergeCell ref="AY191:AZ191"/>
    <mergeCell ref="AY192:AZ192"/>
    <mergeCell ref="AY193:AZ193"/>
    <mergeCell ref="AY194:AZ194"/>
    <mergeCell ref="AY195:AZ195"/>
    <mergeCell ref="AY184:AZ184"/>
    <mergeCell ref="AY185:AZ185"/>
    <mergeCell ref="AY186:AZ186"/>
    <mergeCell ref="AY187:AZ187"/>
    <mergeCell ref="AY188:AZ188"/>
    <mergeCell ref="AY189:AZ189"/>
    <mergeCell ref="AM4:AN4"/>
    <mergeCell ref="AM6:AN6"/>
    <mergeCell ref="AM7:AN7"/>
    <mergeCell ref="AM8:AN8"/>
    <mergeCell ref="AM9:AN9"/>
    <mergeCell ref="AM10:AN10"/>
    <mergeCell ref="AM11:AN11"/>
    <mergeCell ref="AM14:AN14"/>
    <mergeCell ref="AM15:AN15"/>
    <mergeCell ref="AM16:AN16"/>
    <mergeCell ref="AM19:AN19"/>
    <mergeCell ref="AM20:AN20"/>
    <mergeCell ref="AM21:AN21"/>
    <mergeCell ref="AM22:AN22"/>
    <mergeCell ref="AM23:AN23"/>
    <mergeCell ref="AM24:AN24"/>
    <mergeCell ref="AM27:AN27"/>
    <mergeCell ref="AM29:AN29"/>
    <mergeCell ref="AM30:AN30"/>
    <mergeCell ref="AM33:AN33"/>
    <mergeCell ref="AM34:AN34"/>
    <mergeCell ref="AM35:AN35"/>
    <mergeCell ref="AM36:AN36"/>
    <mergeCell ref="AM37:AN37"/>
    <mergeCell ref="AM38:AN38"/>
    <mergeCell ref="AM41:AN41"/>
    <mergeCell ref="AM42:AN42"/>
    <mergeCell ref="AM43:AN43"/>
    <mergeCell ref="AM44:AN44"/>
    <mergeCell ref="AM47:AN47"/>
    <mergeCell ref="AM48:AN48"/>
    <mergeCell ref="AM51:AN51"/>
    <mergeCell ref="AM52:AN52"/>
    <mergeCell ref="AM53:AN53"/>
    <mergeCell ref="AM54:AN54"/>
    <mergeCell ref="AM55:AN55"/>
    <mergeCell ref="AM56:AN56"/>
    <mergeCell ref="AM57:AN57"/>
    <mergeCell ref="AM58:AN58"/>
    <mergeCell ref="AM59:AN59"/>
    <mergeCell ref="AM62:AN62"/>
    <mergeCell ref="AM63:AN63"/>
    <mergeCell ref="AM64:AN64"/>
    <mergeCell ref="AM65:AN65"/>
    <mergeCell ref="AM66:AN66"/>
    <mergeCell ref="AM67:AN67"/>
    <mergeCell ref="AM68:AN68"/>
    <mergeCell ref="AM69:AN69"/>
    <mergeCell ref="AM70:AN70"/>
    <mergeCell ref="AM71:AN71"/>
    <mergeCell ref="AM72:AN72"/>
    <mergeCell ref="AM77:AN77"/>
    <mergeCell ref="AM78:AN78"/>
    <mergeCell ref="AM79:AN79"/>
    <mergeCell ref="AM80:AN80"/>
    <mergeCell ref="AM81:AN81"/>
    <mergeCell ref="AM84:AN84"/>
    <mergeCell ref="AM85:AN85"/>
    <mergeCell ref="AM86:AN86"/>
    <mergeCell ref="AM87:AN87"/>
    <mergeCell ref="AM88:AN88"/>
    <mergeCell ref="AM89:AN89"/>
    <mergeCell ref="AM90:AN90"/>
    <mergeCell ref="AM91:AN91"/>
    <mergeCell ref="AM92:AN92"/>
    <mergeCell ref="AM93:AN93"/>
    <mergeCell ref="AM94:AN94"/>
    <mergeCell ref="AM95:AN95"/>
    <mergeCell ref="AM96:AN96"/>
    <mergeCell ref="AM97:AN97"/>
    <mergeCell ref="AM98:AN98"/>
    <mergeCell ref="AM99:AN99"/>
    <mergeCell ref="AM100:AN100"/>
    <mergeCell ref="AM101:AN101"/>
    <mergeCell ref="AM102:AN102"/>
    <mergeCell ref="AM103:AN103"/>
    <mergeCell ref="AM104:AN104"/>
    <mergeCell ref="AM107:AN107"/>
    <mergeCell ref="AM108:AN108"/>
    <mergeCell ref="AM109:AN109"/>
    <mergeCell ref="AM110:AN110"/>
    <mergeCell ref="AM111:AN111"/>
    <mergeCell ref="AM114:AN114"/>
    <mergeCell ref="AM115:AN115"/>
    <mergeCell ref="AM116:AN116"/>
    <mergeCell ref="AM121:AN121"/>
    <mergeCell ref="AM122:AN122"/>
    <mergeCell ref="AM123:AN123"/>
    <mergeCell ref="AM124:AN124"/>
    <mergeCell ref="AM127:AN127"/>
    <mergeCell ref="AM128:AN128"/>
    <mergeCell ref="AM129:AN129"/>
    <mergeCell ref="AM130:AN130"/>
    <mergeCell ref="AM131:AN131"/>
    <mergeCell ref="AM132:AN132"/>
    <mergeCell ref="AM135:AN135"/>
    <mergeCell ref="AM136:AN136"/>
    <mergeCell ref="AM137:AN137"/>
    <mergeCell ref="AM138:AN138"/>
    <mergeCell ref="AM139:AN139"/>
    <mergeCell ref="AM140:AN140"/>
    <mergeCell ref="AM141:AN141"/>
    <mergeCell ref="AM145:AN145"/>
    <mergeCell ref="AM146:AN146"/>
    <mergeCell ref="AM147:AN147"/>
    <mergeCell ref="AM150:AN150"/>
    <mergeCell ref="AM151:AN151"/>
    <mergeCell ref="AM152:AN152"/>
    <mergeCell ref="AM153:AN153"/>
    <mergeCell ref="AM154:AN154"/>
    <mergeCell ref="AM155:AN155"/>
    <mergeCell ref="AM156:AN156"/>
    <mergeCell ref="AM157:AN157"/>
    <mergeCell ref="AM158:AN158"/>
    <mergeCell ref="AM159:AN159"/>
    <mergeCell ref="AM160:AN160"/>
    <mergeCell ref="AM163:AN163"/>
    <mergeCell ref="AM164:AN164"/>
    <mergeCell ref="AM165:AN165"/>
    <mergeCell ref="AM199:AN199"/>
    <mergeCell ref="AM200:AN200"/>
    <mergeCell ref="AM201:AN201"/>
    <mergeCell ref="AM204:AN204"/>
    <mergeCell ref="AM205:AN205"/>
    <mergeCell ref="AM173:AN173"/>
    <mergeCell ref="AM176:AN176"/>
    <mergeCell ref="AM177:AN177"/>
    <mergeCell ref="AM178:AN178"/>
    <mergeCell ref="AM179:AN179"/>
    <mergeCell ref="AM180:AN180"/>
    <mergeCell ref="AM183:AN183"/>
    <mergeCell ref="AM184:AN184"/>
    <mergeCell ref="AM185:AN185"/>
    <mergeCell ref="AM186:AN186"/>
    <mergeCell ref="AM187:AN187"/>
    <mergeCell ref="AM188:AN188"/>
    <mergeCell ref="AM189:AN189"/>
    <mergeCell ref="AM190:AN190"/>
    <mergeCell ref="AM191:AN191"/>
    <mergeCell ref="AM192:AN192"/>
    <mergeCell ref="AM193:AN19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66"/>
  <sheetViews>
    <sheetView zoomScaleNormal="100" workbookViewId="0">
      <pane xSplit="10" ySplit="4" topLeftCell="K5" activePane="bottomRight" state="frozen"/>
      <selection pane="topRight" activeCell="L1" sqref="L1"/>
      <selection pane="bottomLeft" activeCell="A5" sqref="A5"/>
      <selection pane="bottomRight" activeCell="A2" sqref="A2:I3"/>
    </sheetView>
  </sheetViews>
  <sheetFormatPr defaultRowHeight="14.5" outlineLevelRow="1" x14ac:dyDescent="0.35"/>
  <cols>
    <col min="1" max="9" width="2.81640625" style="6" customWidth="1"/>
    <col min="10" max="10" width="2.7265625" customWidth="1"/>
    <col min="11" max="573" width="2.81640625" customWidth="1"/>
  </cols>
  <sheetData>
    <row r="1" spans="1:38" ht="90" customHeight="1" thickBot="1" x14ac:dyDescent="0.4">
      <c r="K1" s="587" t="s">
        <v>388</v>
      </c>
      <c r="L1" s="594"/>
      <c r="M1" s="547" t="s">
        <v>681</v>
      </c>
      <c r="N1" s="548"/>
      <c r="O1" s="593" t="s">
        <v>685</v>
      </c>
      <c r="P1" s="548"/>
      <c r="Q1" s="593" t="s">
        <v>389</v>
      </c>
      <c r="R1" s="548"/>
      <c r="S1" s="547" t="s">
        <v>390</v>
      </c>
      <c r="T1" s="548"/>
      <c r="U1" s="547" t="s">
        <v>552</v>
      </c>
      <c r="V1" s="548"/>
      <c r="W1" s="547" t="s">
        <v>391</v>
      </c>
      <c r="X1" s="565"/>
      <c r="Y1" s="547" t="s">
        <v>392</v>
      </c>
      <c r="Z1" s="548"/>
      <c r="AA1" s="547" t="s">
        <v>393</v>
      </c>
      <c r="AB1" s="548"/>
      <c r="AC1" s="547" t="s">
        <v>394</v>
      </c>
      <c r="AD1" s="548"/>
      <c r="AE1" s="547" t="s">
        <v>680</v>
      </c>
      <c r="AF1" s="548"/>
      <c r="AG1" s="547" t="s">
        <v>395</v>
      </c>
      <c r="AH1" s="548"/>
      <c r="AI1" s="547" t="s">
        <v>553</v>
      </c>
      <c r="AJ1" s="548"/>
      <c r="AK1" s="547" t="s">
        <v>513</v>
      </c>
      <c r="AL1" s="548"/>
    </row>
    <row r="2" spans="1:38" x14ac:dyDescent="0.35">
      <c r="A2" s="426" t="s">
        <v>214</v>
      </c>
      <c r="B2" s="426"/>
      <c r="C2" s="426"/>
      <c r="D2" s="426"/>
      <c r="E2" s="426"/>
      <c r="F2" s="426"/>
      <c r="G2" s="426"/>
      <c r="H2" s="426"/>
      <c r="I2" s="426"/>
      <c r="K2" s="549" t="s">
        <v>449</v>
      </c>
      <c r="L2" s="550"/>
      <c r="M2" s="549" t="s">
        <v>449</v>
      </c>
      <c r="N2" s="550"/>
      <c r="O2" s="549" t="s">
        <v>449</v>
      </c>
      <c r="P2" s="550"/>
      <c r="Q2" s="549" t="s">
        <v>449</v>
      </c>
      <c r="R2" s="550"/>
      <c r="S2" s="549" t="s">
        <v>449</v>
      </c>
      <c r="T2" s="550"/>
      <c r="U2" s="589" t="s">
        <v>449</v>
      </c>
      <c r="V2" s="590"/>
      <c r="W2" s="549" t="s">
        <v>449</v>
      </c>
      <c r="X2" s="550"/>
      <c r="Y2" s="549" t="s">
        <v>449</v>
      </c>
      <c r="Z2" s="550"/>
      <c r="AA2" s="589" t="s">
        <v>449</v>
      </c>
      <c r="AB2" s="590"/>
      <c r="AC2" s="549" t="s">
        <v>449</v>
      </c>
      <c r="AD2" s="550"/>
      <c r="AE2" s="549" t="s">
        <v>449</v>
      </c>
      <c r="AF2" s="550"/>
      <c r="AG2" s="549" t="s">
        <v>449</v>
      </c>
      <c r="AH2" s="550"/>
      <c r="AI2" s="549" t="s">
        <v>449</v>
      </c>
      <c r="AJ2" s="550"/>
      <c r="AK2" s="549" t="s">
        <v>449</v>
      </c>
      <c r="AL2" s="550"/>
    </row>
    <row r="3" spans="1:38" ht="15" thickBot="1" x14ac:dyDescent="0.4">
      <c r="A3" s="426"/>
      <c r="B3" s="426"/>
      <c r="C3" s="426"/>
      <c r="D3" s="426"/>
      <c r="E3" s="426"/>
      <c r="F3" s="426"/>
      <c r="G3" s="426"/>
      <c r="H3" s="426"/>
      <c r="I3" s="426"/>
      <c r="K3" s="551"/>
      <c r="L3" s="552"/>
      <c r="M3" s="551"/>
      <c r="N3" s="552"/>
      <c r="O3" s="551"/>
      <c r="P3" s="552"/>
      <c r="Q3" s="551"/>
      <c r="R3" s="552"/>
      <c r="S3" s="551"/>
      <c r="T3" s="552"/>
      <c r="U3" s="591"/>
      <c r="V3" s="592"/>
      <c r="W3" s="551"/>
      <c r="X3" s="552"/>
      <c r="Y3" s="551"/>
      <c r="Z3" s="552"/>
      <c r="AA3" s="591"/>
      <c r="AB3" s="592"/>
      <c r="AC3" s="551"/>
      <c r="AD3" s="552"/>
      <c r="AE3" s="551"/>
      <c r="AF3" s="552"/>
      <c r="AG3" s="551"/>
      <c r="AH3" s="552"/>
      <c r="AI3" s="551"/>
      <c r="AJ3" s="552"/>
      <c r="AK3" s="551"/>
      <c r="AL3" s="552"/>
    </row>
    <row r="4" spans="1:38" ht="11.15" customHeight="1" x14ac:dyDescent="0.35">
      <c r="K4" s="575"/>
      <c r="L4" s="575"/>
      <c r="M4" s="586"/>
      <c r="N4" s="586"/>
      <c r="O4" s="584"/>
      <c r="P4" s="584"/>
      <c r="Q4" s="573"/>
      <c r="R4" s="573"/>
      <c r="S4" s="574"/>
      <c r="T4" s="574"/>
      <c r="U4" s="571"/>
      <c r="V4" s="571"/>
      <c r="W4" s="572"/>
      <c r="X4" s="572"/>
      <c r="Y4" s="570"/>
      <c r="Z4" s="570"/>
      <c r="AA4" s="564"/>
      <c r="AB4" s="564"/>
      <c r="AC4" s="559"/>
      <c r="AD4" s="559"/>
      <c r="AE4" s="586"/>
      <c r="AF4" s="586"/>
      <c r="AG4" s="583"/>
      <c r="AH4" s="583"/>
      <c r="AI4" s="582"/>
      <c r="AJ4" s="582"/>
      <c r="AK4" s="553"/>
      <c r="AL4" s="553"/>
    </row>
    <row r="5" spans="1:38" x14ac:dyDescent="0.35">
      <c r="A5" s="543" t="s">
        <v>38</v>
      </c>
      <c r="B5" s="543"/>
      <c r="C5" s="543"/>
      <c r="D5" s="543"/>
      <c r="E5" s="543"/>
      <c r="F5" s="543"/>
      <c r="G5" s="543"/>
      <c r="H5" s="543"/>
      <c r="I5" s="543"/>
    </row>
    <row r="6" spans="1:38" x14ac:dyDescent="0.35">
      <c r="A6" s="413" t="s">
        <v>40</v>
      </c>
      <c r="B6" s="413"/>
      <c r="C6" s="413"/>
      <c r="D6" s="413"/>
      <c r="E6" s="413"/>
      <c r="F6" s="413"/>
      <c r="G6" s="413"/>
      <c r="H6" s="413"/>
      <c r="I6" s="413"/>
      <c r="K6" s="409">
        <v>0.8</v>
      </c>
      <c r="L6" s="410"/>
      <c r="M6" s="409">
        <v>1.1000000000000001</v>
      </c>
      <c r="N6" s="410"/>
      <c r="O6" s="409">
        <v>1</v>
      </c>
      <c r="P6" s="410"/>
      <c r="Q6" s="409">
        <v>1.1000000000000001</v>
      </c>
      <c r="R6" s="410"/>
      <c r="S6" s="409">
        <v>0.7</v>
      </c>
      <c r="T6" s="410"/>
      <c r="U6" s="409">
        <v>0.8</v>
      </c>
      <c r="V6" s="410"/>
      <c r="W6" s="409">
        <v>0.8</v>
      </c>
      <c r="X6" s="410"/>
      <c r="Y6" s="409">
        <v>0.7</v>
      </c>
      <c r="Z6" s="410"/>
      <c r="AA6" s="409">
        <v>1.1000000000000001</v>
      </c>
      <c r="AB6" s="410"/>
      <c r="AC6" s="409">
        <v>0.7</v>
      </c>
      <c r="AD6" s="410"/>
      <c r="AE6" s="409">
        <v>1</v>
      </c>
      <c r="AF6" s="410"/>
      <c r="AG6" s="409">
        <v>1</v>
      </c>
      <c r="AH6" s="410"/>
      <c r="AI6" s="409">
        <v>1</v>
      </c>
      <c r="AJ6" s="410"/>
      <c r="AK6" s="409"/>
      <c r="AL6" s="410"/>
    </row>
    <row r="7" spans="1:38" x14ac:dyDescent="0.35">
      <c r="A7" s="413" t="s">
        <v>39</v>
      </c>
      <c r="B7" s="413"/>
      <c r="C7" s="413"/>
      <c r="D7" s="413"/>
      <c r="E7" s="413"/>
      <c r="F7" s="413"/>
      <c r="G7" s="413"/>
      <c r="H7" s="413"/>
      <c r="I7" s="413"/>
      <c r="K7" s="409">
        <v>0.8</v>
      </c>
      <c r="L7" s="410"/>
      <c r="M7" s="409">
        <v>1.1000000000000001</v>
      </c>
      <c r="N7" s="410"/>
      <c r="O7" s="409">
        <v>1</v>
      </c>
      <c r="P7" s="410"/>
      <c r="Q7" s="409">
        <v>1.1000000000000001</v>
      </c>
      <c r="R7" s="410"/>
      <c r="S7" s="409">
        <v>0.7</v>
      </c>
      <c r="T7" s="410"/>
      <c r="U7" s="409">
        <v>0.9</v>
      </c>
      <c r="V7" s="410"/>
      <c r="W7" s="409">
        <v>0.9</v>
      </c>
      <c r="X7" s="410"/>
      <c r="Y7" s="409">
        <v>0.9</v>
      </c>
      <c r="Z7" s="410"/>
      <c r="AA7" s="409">
        <v>0.8</v>
      </c>
      <c r="AB7" s="410"/>
      <c r="AC7" s="409">
        <v>0.7</v>
      </c>
      <c r="AD7" s="410"/>
      <c r="AE7" s="409">
        <v>1</v>
      </c>
      <c r="AF7" s="410"/>
      <c r="AG7" s="409">
        <v>1</v>
      </c>
      <c r="AH7" s="410"/>
      <c r="AI7" s="409">
        <v>1</v>
      </c>
      <c r="AJ7" s="410"/>
      <c r="AK7" s="409"/>
      <c r="AL7" s="410"/>
    </row>
    <row r="8" spans="1:38" x14ac:dyDescent="0.35">
      <c r="A8" s="413" t="s">
        <v>44</v>
      </c>
      <c r="B8" s="413"/>
      <c r="C8" s="413"/>
      <c r="D8" s="413"/>
      <c r="E8" s="413"/>
      <c r="F8" s="413"/>
      <c r="G8" s="413"/>
      <c r="H8" s="413"/>
      <c r="I8" s="413"/>
      <c r="K8" s="409">
        <v>0.8</v>
      </c>
      <c r="L8" s="410"/>
      <c r="M8" s="409">
        <v>1.1000000000000001</v>
      </c>
      <c r="N8" s="410"/>
      <c r="O8" s="409">
        <v>1</v>
      </c>
      <c r="P8" s="410"/>
      <c r="Q8" s="409">
        <v>1.1000000000000001</v>
      </c>
      <c r="R8" s="410"/>
      <c r="S8" s="409">
        <v>0.7</v>
      </c>
      <c r="T8" s="410"/>
      <c r="U8" s="409">
        <v>0.8</v>
      </c>
      <c r="V8" s="410"/>
      <c r="W8" s="409">
        <v>0.8</v>
      </c>
      <c r="X8" s="410"/>
      <c r="Y8" s="409">
        <v>0.7</v>
      </c>
      <c r="Z8" s="410"/>
      <c r="AA8" s="409">
        <v>0.8</v>
      </c>
      <c r="AB8" s="410"/>
      <c r="AC8" s="409">
        <v>0.7</v>
      </c>
      <c r="AD8" s="410"/>
      <c r="AE8" s="409">
        <v>1</v>
      </c>
      <c r="AF8" s="410"/>
      <c r="AG8" s="409">
        <v>1</v>
      </c>
      <c r="AH8" s="410"/>
      <c r="AI8" s="409">
        <v>0.7</v>
      </c>
      <c r="AJ8" s="410"/>
      <c r="AK8" s="409"/>
      <c r="AL8" s="410"/>
    </row>
    <row r="9" spans="1:38" x14ac:dyDescent="0.35">
      <c r="A9" s="413" t="s">
        <v>42</v>
      </c>
      <c r="B9" s="413"/>
      <c r="C9" s="413"/>
      <c r="D9" s="413"/>
      <c r="E9" s="413"/>
      <c r="F9" s="413"/>
      <c r="G9" s="413"/>
      <c r="H9" s="413"/>
      <c r="I9" s="413"/>
      <c r="K9" s="409">
        <v>0.8</v>
      </c>
      <c r="L9" s="410"/>
      <c r="M9" s="409">
        <v>1.1000000000000001</v>
      </c>
      <c r="N9" s="410"/>
      <c r="O9" s="409">
        <v>0.7</v>
      </c>
      <c r="P9" s="410"/>
      <c r="Q9" s="409">
        <v>0.7</v>
      </c>
      <c r="R9" s="410"/>
      <c r="S9" s="409">
        <v>0.7</v>
      </c>
      <c r="T9" s="410"/>
      <c r="U9" s="409">
        <v>0.8</v>
      </c>
      <c r="V9" s="410"/>
      <c r="W9" s="409">
        <v>0.8</v>
      </c>
      <c r="X9" s="410"/>
      <c r="Y9" s="409">
        <v>0.7</v>
      </c>
      <c r="Z9" s="410"/>
      <c r="AA9" s="409">
        <v>0.8</v>
      </c>
      <c r="AB9" s="410"/>
      <c r="AC9" s="409">
        <v>0.7</v>
      </c>
      <c r="AD9" s="410"/>
      <c r="AE9" s="409">
        <v>1</v>
      </c>
      <c r="AF9" s="410"/>
      <c r="AG9" s="409">
        <v>1</v>
      </c>
      <c r="AH9" s="410"/>
      <c r="AI9" s="409">
        <v>1</v>
      </c>
      <c r="AJ9" s="410"/>
      <c r="AK9" s="409"/>
      <c r="AL9" s="410"/>
    </row>
    <row r="10" spans="1:38" x14ac:dyDescent="0.35">
      <c r="A10" s="413" t="s">
        <v>41</v>
      </c>
      <c r="B10" s="413"/>
      <c r="C10" s="413"/>
      <c r="D10" s="413"/>
      <c r="E10" s="413"/>
      <c r="F10" s="413"/>
      <c r="G10" s="413"/>
      <c r="H10" s="413"/>
      <c r="I10" s="413"/>
      <c r="K10" s="409">
        <v>0.8</v>
      </c>
      <c r="L10" s="410"/>
      <c r="M10" s="409">
        <v>1.1000000000000001</v>
      </c>
      <c r="N10" s="410"/>
      <c r="O10" s="409">
        <v>0.7</v>
      </c>
      <c r="P10" s="410"/>
      <c r="Q10" s="409">
        <v>1.1000000000000001</v>
      </c>
      <c r="R10" s="410"/>
      <c r="S10" s="409">
        <v>0.7</v>
      </c>
      <c r="T10" s="410"/>
      <c r="U10" s="409">
        <v>0.8</v>
      </c>
      <c r="V10" s="410"/>
      <c r="W10" s="409">
        <v>0.8</v>
      </c>
      <c r="X10" s="410"/>
      <c r="Y10" s="409">
        <v>0.7</v>
      </c>
      <c r="Z10" s="410"/>
      <c r="AA10" s="409">
        <v>0.8</v>
      </c>
      <c r="AB10" s="410"/>
      <c r="AC10" s="409">
        <v>0.7</v>
      </c>
      <c r="AD10" s="410"/>
      <c r="AE10" s="409">
        <v>1</v>
      </c>
      <c r="AF10" s="410"/>
      <c r="AG10" s="409">
        <v>1</v>
      </c>
      <c r="AH10" s="410"/>
      <c r="AI10" s="409">
        <v>1</v>
      </c>
      <c r="AJ10" s="410"/>
      <c r="AK10" s="409"/>
      <c r="AL10" s="410"/>
    </row>
    <row r="11" spans="1:38" x14ac:dyDescent="0.35">
      <c r="A11" s="413" t="s">
        <v>43</v>
      </c>
      <c r="B11" s="413"/>
      <c r="C11" s="413"/>
      <c r="D11" s="413"/>
      <c r="E11" s="413"/>
      <c r="F11" s="413"/>
      <c r="G11" s="413"/>
      <c r="H11" s="413"/>
      <c r="I11" s="413"/>
      <c r="K11" s="409">
        <v>0.8</v>
      </c>
      <c r="L11" s="410"/>
      <c r="M11" s="409">
        <v>1.1000000000000001</v>
      </c>
      <c r="N11" s="410"/>
      <c r="O11" s="409">
        <v>1</v>
      </c>
      <c r="P11" s="410"/>
      <c r="Q11" s="409">
        <v>1</v>
      </c>
      <c r="R11" s="410"/>
      <c r="S11" s="409">
        <v>0.7</v>
      </c>
      <c r="T11" s="410"/>
      <c r="U11" s="409">
        <v>0.8</v>
      </c>
      <c r="V11" s="410"/>
      <c r="W11" s="409">
        <v>0.8</v>
      </c>
      <c r="X11" s="410"/>
      <c r="Y11" s="409">
        <v>0.7</v>
      </c>
      <c r="Z11" s="410"/>
      <c r="AA11" s="409">
        <v>0.8</v>
      </c>
      <c r="AB11" s="410"/>
      <c r="AC11" s="409">
        <v>0.7</v>
      </c>
      <c r="AD11" s="410"/>
      <c r="AE11" s="409">
        <v>1</v>
      </c>
      <c r="AF11" s="410"/>
      <c r="AG11" s="409">
        <v>1</v>
      </c>
      <c r="AH11" s="410"/>
      <c r="AI11" s="409">
        <v>1</v>
      </c>
      <c r="AJ11" s="410"/>
      <c r="AK11" s="409"/>
      <c r="AL11" s="410"/>
    </row>
    <row r="12" spans="1:38" ht="8.5" customHeight="1" x14ac:dyDescent="0.35"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35">
      <c r="A13" s="543" t="s">
        <v>45</v>
      </c>
      <c r="B13" s="543"/>
      <c r="C13" s="543"/>
      <c r="D13" s="543"/>
      <c r="E13" s="543"/>
      <c r="F13" s="543"/>
      <c r="G13" s="543"/>
      <c r="H13" s="543"/>
      <c r="I13" s="543"/>
      <c r="K13" s="216"/>
      <c r="L13" s="216"/>
      <c r="M13" s="205"/>
      <c r="N13" s="205"/>
      <c r="O13" s="214"/>
      <c r="P13" s="21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203"/>
      <c r="AF13" s="203"/>
      <c r="AG13" s="154"/>
      <c r="AH13" s="154"/>
      <c r="AI13" s="154"/>
      <c r="AJ13" s="154"/>
      <c r="AK13" s="154"/>
      <c r="AL13" s="154"/>
    </row>
    <row r="14" spans="1:38" x14ac:dyDescent="0.35">
      <c r="A14" s="413" t="s">
        <v>46</v>
      </c>
      <c r="B14" s="413"/>
      <c r="C14" s="413"/>
      <c r="D14" s="413"/>
      <c r="E14" s="413"/>
      <c r="F14" s="413"/>
      <c r="G14" s="413"/>
      <c r="H14" s="413"/>
      <c r="I14" s="413"/>
      <c r="K14" s="409">
        <v>1.1000000000000001</v>
      </c>
      <c r="L14" s="410"/>
      <c r="M14" s="409">
        <v>0.7</v>
      </c>
      <c r="N14" s="410"/>
      <c r="O14" s="409">
        <v>1.1000000000000001</v>
      </c>
      <c r="P14" s="410"/>
      <c r="Q14" s="409">
        <v>0.9</v>
      </c>
      <c r="R14" s="410"/>
      <c r="S14" s="409">
        <v>1.2</v>
      </c>
      <c r="T14" s="410"/>
      <c r="U14" s="409">
        <v>0.8</v>
      </c>
      <c r="V14" s="410"/>
      <c r="W14" s="409">
        <v>0.7</v>
      </c>
      <c r="X14" s="410"/>
      <c r="Y14" s="409">
        <v>0.8</v>
      </c>
      <c r="Z14" s="410"/>
      <c r="AA14" s="409">
        <v>0.7</v>
      </c>
      <c r="AB14" s="410"/>
      <c r="AC14" s="409">
        <v>1.1000000000000001</v>
      </c>
      <c r="AD14" s="410"/>
      <c r="AE14" s="409">
        <v>0.7</v>
      </c>
      <c r="AF14" s="410"/>
      <c r="AG14" s="409">
        <v>0.9</v>
      </c>
      <c r="AH14" s="410"/>
      <c r="AI14" s="409">
        <v>1.1000000000000001</v>
      </c>
      <c r="AJ14" s="410"/>
      <c r="AK14" s="409"/>
      <c r="AL14" s="410"/>
    </row>
    <row r="15" spans="1:38" x14ac:dyDescent="0.35">
      <c r="A15" s="413" t="s">
        <v>47</v>
      </c>
      <c r="B15" s="413"/>
      <c r="C15" s="413"/>
      <c r="D15" s="413"/>
      <c r="E15" s="413"/>
      <c r="F15" s="413"/>
      <c r="G15" s="413"/>
      <c r="H15" s="413"/>
      <c r="I15" s="413"/>
      <c r="K15" s="409">
        <v>0.9</v>
      </c>
      <c r="L15" s="410"/>
      <c r="M15" s="409">
        <v>0.7</v>
      </c>
      <c r="N15" s="410"/>
      <c r="O15" s="409">
        <v>1.1000000000000001</v>
      </c>
      <c r="P15" s="410"/>
      <c r="Q15" s="409">
        <v>1</v>
      </c>
      <c r="R15" s="410"/>
      <c r="S15" s="409">
        <v>0.8</v>
      </c>
      <c r="T15" s="410"/>
      <c r="U15" s="409">
        <v>0.8</v>
      </c>
      <c r="V15" s="410"/>
      <c r="W15" s="409">
        <v>0.7</v>
      </c>
      <c r="X15" s="410"/>
      <c r="Y15" s="409">
        <v>0.8</v>
      </c>
      <c r="Z15" s="410"/>
      <c r="AA15" s="409">
        <v>0.7</v>
      </c>
      <c r="AB15" s="410"/>
      <c r="AC15" s="409">
        <v>0.9</v>
      </c>
      <c r="AD15" s="410"/>
      <c r="AE15" s="409">
        <v>0.7</v>
      </c>
      <c r="AF15" s="410"/>
      <c r="AG15" s="409">
        <v>1.2</v>
      </c>
      <c r="AH15" s="410"/>
      <c r="AI15" s="409">
        <v>1.1000000000000001</v>
      </c>
      <c r="AJ15" s="410"/>
      <c r="AK15" s="409"/>
      <c r="AL15" s="410"/>
    </row>
    <row r="16" spans="1:38" x14ac:dyDescent="0.35">
      <c r="A16" s="413" t="s">
        <v>222</v>
      </c>
      <c r="B16" s="413"/>
      <c r="C16" s="413"/>
      <c r="D16" s="413"/>
      <c r="E16" s="413"/>
      <c r="F16" s="413"/>
      <c r="G16" s="413"/>
      <c r="H16" s="413"/>
      <c r="I16" s="413"/>
      <c r="K16" s="409">
        <v>0.9</v>
      </c>
      <c r="L16" s="410"/>
      <c r="M16" s="409">
        <v>0.7</v>
      </c>
      <c r="N16" s="410"/>
      <c r="O16" s="409">
        <v>0.8</v>
      </c>
      <c r="P16" s="410"/>
      <c r="Q16" s="409">
        <v>0.9</v>
      </c>
      <c r="R16" s="410"/>
      <c r="S16" s="409">
        <v>0.8</v>
      </c>
      <c r="T16" s="410"/>
      <c r="U16" s="409">
        <v>0.8</v>
      </c>
      <c r="V16" s="410"/>
      <c r="W16" s="409">
        <v>0.7</v>
      </c>
      <c r="X16" s="410"/>
      <c r="Y16" s="409">
        <v>0.8</v>
      </c>
      <c r="Z16" s="410"/>
      <c r="AA16" s="409">
        <v>0.7</v>
      </c>
      <c r="AB16" s="410"/>
      <c r="AC16" s="409">
        <v>0.9</v>
      </c>
      <c r="AD16" s="410"/>
      <c r="AE16" s="409">
        <v>0.7</v>
      </c>
      <c r="AF16" s="410"/>
      <c r="AG16" s="409">
        <v>0.9</v>
      </c>
      <c r="AH16" s="410"/>
      <c r="AI16" s="409">
        <v>1.2</v>
      </c>
      <c r="AJ16" s="410"/>
      <c r="AK16" s="409"/>
      <c r="AL16" s="410"/>
    </row>
    <row r="17" spans="1:38" ht="8.5" customHeight="1" x14ac:dyDescent="0.35"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35">
      <c r="A18" s="543" t="s">
        <v>48</v>
      </c>
      <c r="B18" s="543"/>
      <c r="C18" s="543"/>
      <c r="D18" s="543"/>
      <c r="E18" s="543"/>
      <c r="F18" s="543"/>
      <c r="G18" s="543"/>
      <c r="H18" s="543"/>
      <c r="I18" s="543"/>
      <c r="K18" s="216"/>
      <c r="L18" s="216"/>
      <c r="M18" s="205"/>
      <c r="N18" s="205"/>
      <c r="O18" s="214"/>
      <c r="P18" s="21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203"/>
      <c r="AF18" s="203"/>
      <c r="AG18" s="154"/>
      <c r="AH18" s="154"/>
      <c r="AI18" s="154"/>
      <c r="AJ18" s="154"/>
      <c r="AK18" s="154"/>
      <c r="AL18" s="154"/>
    </row>
    <row r="19" spans="1:38" x14ac:dyDescent="0.35">
      <c r="A19" s="413" t="s">
        <v>52</v>
      </c>
      <c r="B19" s="413"/>
      <c r="C19" s="413"/>
      <c r="D19" s="413"/>
      <c r="E19" s="413"/>
      <c r="F19" s="413"/>
      <c r="G19" s="413"/>
      <c r="H19" s="413"/>
      <c r="I19" s="413"/>
      <c r="K19" s="409">
        <v>1</v>
      </c>
      <c r="L19" s="410"/>
      <c r="M19" s="409">
        <v>0.7</v>
      </c>
      <c r="N19" s="410"/>
      <c r="O19" s="409">
        <v>0.8</v>
      </c>
      <c r="P19" s="410"/>
      <c r="Q19" s="409">
        <v>0.8</v>
      </c>
      <c r="R19" s="410"/>
      <c r="S19" s="409">
        <v>0.9</v>
      </c>
      <c r="T19" s="410"/>
      <c r="U19" s="409">
        <v>0.9</v>
      </c>
      <c r="V19" s="410"/>
      <c r="W19" s="409">
        <v>0.8</v>
      </c>
      <c r="X19" s="410"/>
      <c r="Y19" s="409">
        <v>0.9</v>
      </c>
      <c r="Z19" s="410"/>
      <c r="AA19" s="409">
        <v>0.9</v>
      </c>
      <c r="AB19" s="410"/>
      <c r="AC19" s="409">
        <v>0.8</v>
      </c>
      <c r="AD19" s="410"/>
      <c r="AE19" s="409">
        <v>1.1000000000000001</v>
      </c>
      <c r="AF19" s="410"/>
      <c r="AG19" s="409">
        <v>0.8</v>
      </c>
      <c r="AH19" s="410"/>
      <c r="AI19" s="409">
        <v>1.1000000000000001</v>
      </c>
      <c r="AJ19" s="410"/>
      <c r="AK19" s="409"/>
      <c r="AL19" s="410"/>
    </row>
    <row r="20" spans="1:38" x14ac:dyDescent="0.35">
      <c r="A20" s="413" t="s">
        <v>51</v>
      </c>
      <c r="B20" s="413"/>
      <c r="C20" s="413"/>
      <c r="D20" s="413"/>
      <c r="E20" s="413"/>
      <c r="F20" s="413"/>
      <c r="G20" s="413"/>
      <c r="H20" s="413"/>
      <c r="I20" s="413"/>
      <c r="K20" s="409">
        <v>0.7</v>
      </c>
      <c r="L20" s="410"/>
      <c r="M20" s="409">
        <v>0.7</v>
      </c>
      <c r="N20" s="410"/>
      <c r="O20" s="409">
        <v>0.8</v>
      </c>
      <c r="P20" s="410"/>
      <c r="Q20" s="409">
        <v>0.8</v>
      </c>
      <c r="R20" s="410"/>
      <c r="S20" s="409">
        <v>0.9</v>
      </c>
      <c r="T20" s="410"/>
      <c r="U20" s="409">
        <v>0.9</v>
      </c>
      <c r="V20" s="410"/>
      <c r="W20" s="409">
        <v>0.8</v>
      </c>
      <c r="X20" s="410"/>
      <c r="Y20" s="409">
        <v>0.9</v>
      </c>
      <c r="Z20" s="410"/>
      <c r="AA20" s="409">
        <v>0.9</v>
      </c>
      <c r="AB20" s="410"/>
      <c r="AC20" s="409">
        <v>0.8</v>
      </c>
      <c r="AD20" s="410"/>
      <c r="AE20" s="409">
        <v>0.9</v>
      </c>
      <c r="AF20" s="410"/>
      <c r="AG20" s="409">
        <v>0.8</v>
      </c>
      <c r="AH20" s="410"/>
      <c r="AI20" s="409">
        <v>1.1000000000000001</v>
      </c>
      <c r="AJ20" s="410"/>
      <c r="AK20" s="409"/>
      <c r="AL20" s="410"/>
    </row>
    <row r="21" spans="1:38" x14ac:dyDescent="0.35">
      <c r="A21" s="413" t="s">
        <v>53</v>
      </c>
      <c r="B21" s="413"/>
      <c r="C21" s="413"/>
      <c r="D21" s="413"/>
      <c r="E21" s="413"/>
      <c r="F21" s="413"/>
      <c r="G21" s="413"/>
      <c r="H21" s="413"/>
      <c r="I21" s="413"/>
      <c r="K21" s="409">
        <v>1</v>
      </c>
      <c r="L21" s="410"/>
      <c r="M21" s="409">
        <v>0.7</v>
      </c>
      <c r="N21" s="410"/>
      <c r="O21" s="409">
        <v>0.8</v>
      </c>
      <c r="P21" s="410"/>
      <c r="Q21" s="409">
        <v>0.8</v>
      </c>
      <c r="R21" s="410"/>
      <c r="S21" s="409">
        <v>1.2</v>
      </c>
      <c r="T21" s="410"/>
      <c r="U21" s="409">
        <v>0.9</v>
      </c>
      <c r="V21" s="410"/>
      <c r="W21" s="409">
        <v>0.8</v>
      </c>
      <c r="X21" s="410"/>
      <c r="Y21" s="409">
        <v>0.9</v>
      </c>
      <c r="Z21" s="410"/>
      <c r="AA21" s="409">
        <v>0.9</v>
      </c>
      <c r="AB21" s="410"/>
      <c r="AC21" s="409">
        <v>1.1000000000000001</v>
      </c>
      <c r="AD21" s="410"/>
      <c r="AE21" s="409">
        <v>0.9</v>
      </c>
      <c r="AF21" s="410"/>
      <c r="AG21" s="409">
        <v>0.8</v>
      </c>
      <c r="AH21" s="410"/>
      <c r="AI21" s="409">
        <v>1.1000000000000001</v>
      </c>
      <c r="AJ21" s="410"/>
      <c r="AK21" s="409"/>
      <c r="AL21" s="410"/>
    </row>
    <row r="22" spans="1:38" x14ac:dyDescent="0.35">
      <c r="A22" s="413" t="s">
        <v>421</v>
      </c>
      <c r="B22" s="413"/>
      <c r="C22" s="413"/>
      <c r="D22" s="413"/>
      <c r="E22" s="413"/>
      <c r="F22" s="413"/>
      <c r="G22" s="413"/>
      <c r="H22" s="413"/>
      <c r="I22" s="413"/>
      <c r="K22" s="409">
        <v>1</v>
      </c>
      <c r="L22" s="410"/>
      <c r="M22" s="409">
        <v>0.7</v>
      </c>
      <c r="N22" s="410"/>
      <c r="O22" s="409">
        <v>0.8</v>
      </c>
      <c r="P22" s="410"/>
      <c r="Q22" s="409">
        <v>1</v>
      </c>
      <c r="R22" s="410"/>
      <c r="S22" s="409">
        <v>0.9</v>
      </c>
      <c r="T22" s="410"/>
      <c r="U22" s="409">
        <v>0.9</v>
      </c>
      <c r="V22" s="410"/>
      <c r="W22" s="409">
        <v>0.8</v>
      </c>
      <c r="X22" s="410"/>
      <c r="Y22" s="409">
        <v>1.1000000000000001</v>
      </c>
      <c r="Z22" s="410"/>
      <c r="AA22" s="409">
        <v>0.9</v>
      </c>
      <c r="AB22" s="410"/>
      <c r="AC22" s="409">
        <v>0.8</v>
      </c>
      <c r="AD22" s="410"/>
      <c r="AE22" s="409">
        <v>0.9</v>
      </c>
      <c r="AF22" s="410"/>
      <c r="AG22" s="409">
        <v>1</v>
      </c>
      <c r="AH22" s="410"/>
      <c r="AI22" s="409">
        <v>1.1000000000000001</v>
      </c>
      <c r="AJ22" s="410"/>
      <c r="AK22" s="409"/>
      <c r="AL22" s="410"/>
    </row>
    <row r="23" spans="1:38" x14ac:dyDescent="0.35">
      <c r="A23" s="413" t="s">
        <v>49</v>
      </c>
      <c r="B23" s="413"/>
      <c r="C23" s="413"/>
      <c r="D23" s="413"/>
      <c r="E23" s="413"/>
      <c r="F23" s="413"/>
      <c r="G23" s="413"/>
      <c r="H23" s="413"/>
      <c r="I23" s="413"/>
      <c r="K23" s="409">
        <v>1</v>
      </c>
      <c r="L23" s="410"/>
      <c r="M23" s="409">
        <v>0.7</v>
      </c>
      <c r="N23" s="410"/>
      <c r="O23" s="409">
        <v>0.8</v>
      </c>
      <c r="P23" s="410"/>
      <c r="Q23" s="409">
        <v>0.8</v>
      </c>
      <c r="R23" s="410"/>
      <c r="S23" s="409">
        <v>0.9</v>
      </c>
      <c r="T23" s="410"/>
      <c r="U23" s="409">
        <v>0.9</v>
      </c>
      <c r="V23" s="410"/>
      <c r="W23" s="409">
        <v>0.8</v>
      </c>
      <c r="X23" s="410"/>
      <c r="Y23" s="409">
        <v>0.9</v>
      </c>
      <c r="Z23" s="410"/>
      <c r="AA23" s="409">
        <v>0.9</v>
      </c>
      <c r="AB23" s="410"/>
      <c r="AC23" s="409">
        <v>0.8</v>
      </c>
      <c r="AD23" s="410"/>
      <c r="AE23" s="409">
        <v>0.9</v>
      </c>
      <c r="AF23" s="410"/>
      <c r="AG23" s="409">
        <v>0.8</v>
      </c>
      <c r="AH23" s="410"/>
      <c r="AI23" s="409">
        <v>1.1000000000000001</v>
      </c>
      <c r="AJ23" s="410"/>
      <c r="AK23" s="409"/>
      <c r="AL23" s="410"/>
    </row>
    <row r="24" spans="1:38" x14ac:dyDescent="0.35">
      <c r="A24" s="413" t="s">
        <v>50</v>
      </c>
      <c r="B24" s="413"/>
      <c r="C24" s="413"/>
      <c r="D24" s="413"/>
      <c r="E24" s="413"/>
      <c r="F24" s="413"/>
      <c r="G24" s="413"/>
      <c r="H24" s="413"/>
      <c r="I24" s="413"/>
      <c r="K24" s="409">
        <v>0.7</v>
      </c>
      <c r="L24" s="410"/>
      <c r="M24" s="409">
        <v>1.1000000000000001</v>
      </c>
      <c r="N24" s="410"/>
      <c r="O24" s="409">
        <v>0.8</v>
      </c>
      <c r="P24" s="410"/>
      <c r="Q24" s="409">
        <v>0.8</v>
      </c>
      <c r="R24" s="410"/>
      <c r="S24" s="409">
        <v>1.1000000000000001</v>
      </c>
      <c r="T24" s="410"/>
      <c r="U24" s="409">
        <v>0.9</v>
      </c>
      <c r="V24" s="410"/>
      <c r="W24" s="409">
        <v>0.8</v>
      </c>
      <c r="X24" s="410"/>
      <c r="Y24" s="409">
        <v>0.9</v>
      </c>
      <c r="Z24" s="410"/>
      <c r="AA24" s="409">
        <v>0.9</v>
      </c>
      <c r="AB24" s="410"/>
      <c r="AC24" s="409">
        <v>1</v>
      </c>
      <c r="AD24" s="410"/>
      <c r="AE24" s="409">
        <v>0.9</v>
      </c>
      <c r="AF24" s="410"/>
      <c r="AG24" s="409">
        <v>0.8</v>
      </c>
      <c r="AH24" s="410"/>
      <c r="AI24" s="409">
        <v>0.7</v>
      </c>
      <c r="AJ24" s="410"/>
      <c r="AK24" s="409"/>
      <c r="AL24" s="410"/>
    </row>
    <row r="25" spans="1:38" ht="8.5" customHeight="1" x14ac:dyDescent="0.35"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35">
      <c r="A26" s="543" t="s">
        <v>54</v>
      </c>
      <c r="B26" s="543"/>
      <c r="C26" s="543"/>
      <c r="D26" s="543"/>
      <c r="E26" s="543"/>
      <c r="F26" s="543"/>
      <c r="G26" s="543"/>
      <c r="H26" s="543"/>
      <c r="I26" s="543"/>
      <c r="K26" s="216"/>
      <c r="L26" s="216"/>
      <c r="M26" s="205"/>
      <c r="N26" s="205"/>
      <c r="O26" s="214"/>
      <c r="P26" s="21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203"/>
      <c r="AF26" s="203"/>
      <c r="AG26" s="154"/>
      <c r="AH26" s="154"/>
      <c r="AI26" s="154"/>
      <c r="AJ26" s="154"/>
      <c r="AK26" s="154"/>
      <c r="AL26" s="154"/>
    </row>
    <row r="27" spans="1:38" x14ac:dyDescent="0.35">
      <c r="A27" s="413" t="s">
        <v>55</v>
      </c>
      <c r="B27" s="413"/>
      <c r="C27" s="413"/>
      <c r="D27" s="413"/>
      <c r="E27" s="413"/>
      <c r="F27" s="413"/>
      <c r="G27" s="413"/>
      <c r="H27" s="413"/>
      <c r="I27" s="413"/>
      <c r="K27" s="409">
        <v>0.7</v>
      </c>
      <c r="L27" s="410"/>
      <c r="M27" s="409">
        <v>1.2</v>
      </c>
      <c r="N27" s="410"/>
      <c r="O27" s="409">
        <v>0.9</v>
      </c>
      <c r="P27" s="410"/>
      <c r="Q27" s="409">
        <v>0.9</v>
      </c>
      <c r="R27" s="410"/>
      <c r="S27" s="409">
        <v>1.1000000000000001</v>
      </c>
      <c r="T27" s="410"/>
      <c r="U27" s="409">
        <v>0.7</v>
      </c>
      <c r="V27" s="410"/>
      <c r="W27" s="409">
        <v>0.8</v>
      </c>
      <c r="X27" s="410"/>
      <c r="Y27" s="409">
        <v>0.7</v>
      </c>
      <c r="Z27" s="410"/>
      <c r="AA27" s="409">
        <v>1.2</v>
      </c>
      <c r="AB27" s="410"/>
      <c r="AC27" s="409">
        <v>0.8</v>
      </c>
      <c r="AD27" s="410"/>
      <c r="AE27" s="409">
        <v>0.8</v>
      </c>
      <c r="AF27" s="410"/>
      <c r="AG27" s="409">
        <v>0.7</v>
      </c>
      <c r="AH27" s="410"/>
      <c r="AI27" s="409">
        <v>0.8</v>
      </c>
      <c r="AJ27" s="410"/>
      <c r="AK27" s="409"/>
      <c r="AL27" s="410"/>
    </row>
    <row r="28" spans="1:38" x14ac:dyDescent="0.35">
      <c r="A28" s="413" t="s">
        <v>362</v>
      </c>
      <c r="B28" s="413"/>
      <c r="C28" s="413"/>
      <c r="D28" s="413"/>
      <c r="E28" s="413"/>
      <c r="F28" s="413"/>
      <c r="G28" s="413"/>
      <c r="H28" s="413"/>
      <c r="I28" s="413"/>
      <c r="K28" s="409">
        <v>0.7</v>
      </c>
      <c r="L28" s="410"/>
      <c r="M28" s="409">
        <v>1.2</v>
      </c>
      <c r="N28" s="410"/>
      <c r="O28" s="409">
        <v>1.2</v>
      </c>
      <c r="P28" s="410"/>
      <c r="Q28" s="409">
        <v>0.7</v>
      </c>
      <c r="R28" s="410"/>
      <c r="S28" s="409">
        <v>1.2</v>
      </c>
      <c r="T28" s="410"/>
      <c r="U28" s="409">
        <v>0.9</v>
      </c>
      <c r="V28" s="410"/>
      <c r="W28" s="409">
        <v>1.1000000000000001</v>
      </c>
      <c r="X28" s="410"/>
      <c r="Y28" s="409">
        <v>0.7</v>
      </c>
      <c r="Z28" s="410"/>
      <c r="AA28" s="409">
        <v>1.2</v>
      </c>
      <c r="AB28" s="410"/>
      <c r="AC28" s="409">
        <v>0.8</v>
      </c>
      <c r="AD28" s="410"/>
      <c r="AE28" s="409">
        <v>1.1000000000000001</v>
      </c>
      <c r="AF28" s="410"/>
      <c r="AG28" s="409">
        <v>0.7</v>
      </c>
      <c r="AH28" s="410"/>
      <c r="AI28" s="409">
        <v>0.8</v>
      </c>
      <c r="AJ28" s="410"/>
      <c r="AK28" s="409"/>
      <c r="AL28" s="410"/>
    </row>
    <row r="29" spans="1:38" x14ac:dyDescent="0.35">
      <c r="A29" s="413" t="s">
        <v>57</v>
      </c>
      <c r="B29" s="413"/>
      <c r="C29" s="413"/>
      <c r="D29" s="413"/>
      <c r="E29" s="413"/>
      <c r="F29" s="413"/>
      <c r="G29" s="413"/>
      <c r="H29" s="413"/>
      <c r="I29" s="413"/>
      <c r="K29" s="409">
        <v>0.7</v>
      </c>
      <c r="L29" s="410"/>
      <c r="M29" s="409">
        <v>1.2</v>
      </c>
      <c r="N29" s="410"/>
      <c r="O29" s="409">
        <v>0.9</v>
      </c>
      <c r="P29" s="410"/>
      <c r="Q29" s="409">
        <v>0.7</v>
      </c>
      <c r="R29" s="410"/>
      <c r="S29" s="409">
        <v>1.1000000000000001</v>
      </c>
      <c r="T29" s="410"/>
      <c r="U29" s="409">
        <v>0.7</v>
      </c>
      <c r="V29" s="410"/>
      <c r="W29" s="409">
        <v>0.8</v>
      </c>
      <c r="X29" s="410"/>
      <c r="Y29" s="409">
        <v>0.7</v>
      </c>
      <c r="Z29" s="410"/>
      <c r="AA29" s="409">
        <v>0.7</v>
      </c>
      <c r="AB29" s="410"/>
      <c r="AC29" s="409">
        <v>1.1000000000000001</v>
      </c>
      <c r="AD29" s="410"/>
      <c r="AE29" s="409">
        <v>0.8</v>
      </c>
      <c r="AF29" s="410"/>
      <c r="AG29" s="409">
        <v>0.7</v>
      </c>
      <c r="AH29" s="410"/>
      <c r="AI29" s="409">
        <v>1.1000000000000001</v>
      </c>
      <c r="AJ29" s="410"/>
      <c r="AK29" s="409"/>
      <c r="AL29" s="410"/>
    </row>
    <row r="30" spans="1:38" x14ac:dyDescent="0.35">
      <c r="A30" s="413" t="s">
        <v>56</v>
      </c>
      <c r="B30" s="413"/>
      <c r="C30" s="413"/>
      <c r="D30" s="413"/>
      <c r="E30" s="413"/>
      <c r="F30" s="413"/>
      <c r="G30" s="413"/>
      <c r="H30" s="413"/>
      <c r="I30" s="413"/>
      <c r="K30" s="409">
        <v>0.7</v>
      </c>
      <c r="L30" s="410"/>
      <c r="M30" s="409">
        <v>1.2</v>
      </c>
      <c r="N30" s="410"/>
      <c r="O30" s="409">
        <v>0.9</v>
      </c>
      <c r="P30" s="410"/>
      <c r="Q30" s="409">
        <v>1</v>
      </c>
      <c r="R30" s="410"/>
      <c r="S30" s="409">
        <v>1.1000000000000001</v>
      </c>
      <c r="T30" s="410"/>
      <c r="U30" s="409">
        <v>0.7</v>
      </c>
      <c r="V30" s="410"/>
      <c r="W30" s="409">
        <v>0.8</v>
      </c>
      <c r="X30" s="410"/>
      <c r="Y30" s="409">
        <v>0.8</v>
      </c>
      <c r="Z30" s="410"/>
      <c r="AA30" s="409">
        <v>1.2</v>
      </c>
      <c r="AB30" s="410"/>
      <c r="AC30" s="409">
        <v>0.8</v>
      </c>
      <c r="AD30" s="410"/>
      <c r="AE30" s="409">
        <v>0.8</v>
      </c>
      <c r="AF30" s="410"/>
      <c r="AG30" s="409">
        <v>0.7</v>
      </c>
      <c r="AH30" s="410"/>
      <c r="AI30" s="409">
        <v>1.1000000000000001</v>
      </c>
      <c r="AJ30" s="410"/>
      <c r="AK30" s="409"/>
      <c r="AL30" s="410"/>
    </row>
    <row r="31" spans="1:38" ht="8.5" customHeight="1" x14ac:dyDescent="0.35"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35">
      <c r="A32" s="543" t="s">
        <v>58</v>
      </c>
      <c r="B32" s="543"/>
      <c r="C32" s="543"/>
      <c r="D32" s="543"/>
      <c r="E32" s="543"/>
      <c r="F32" s="543"/>
      <c r="G32" s="543"/>
      <c r="H32" s="543"/>
      <c r="I32" s="543"/>
      <c r="K32" s="216"/>
      <c r="L32" s="216"/>
      <c r="M32" s="205"/>
      <c r="N32" s="205"/>
      <c r="O32" s="214"/>
      <c r="P32" s="21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203"/>
      <c r="AF32" s="203"/>
      <c r="AG32" s="154"/>
      <c r="AH32" s="154"/>
      <c r="AI32" s="154"/>
      <c r="AJ32" s="154"/>
      <c r="AK32" s="154"/>
      <c r="AL32" s="154"/>
    </row>
    <row r="33" spans="1:38" x14ac:dyDescent="0.35">
      <c r="A33" s="413" t="s">
        <v>62</v>
      </c>
      <c r="B33" s="413"/>
      <c r="C33" s="413"/>
      <c r="D33" s="413"/>
      <c r="E33" s="413"/>
      <c r="F33" s="413"/>
      <c r="G33" s="413"/>
      <c r="H33" s="413"/>
      <c r="I33" s="413"/>
      <c r="K33" s="409">
        <v>1</v>
      </c>
      <c r="L33" s="410"/>
      <c r="M33" s="409">
        <v>0.8</v>
      </c>
      <c r="N33" s="410"/>
      <c r="O33" s="409">
        <v>1.1000000000000001</v>
      </c>
      <c r="P33" s="410"/>
      <c r="Q33" s="409">
        <v>0.8</v>
      </c>
      <c r="R33" s="410"/>
      <c r="S33" s="409">
        <v>1</v>
      </c>
      <c r="T33" s="410"/>
      <c r="U33" s="409">
        <v>0.7</v>
      </c>
      <c r="V33" s="410"/>
      <c r="W33" s="409">
        <v>1</v>
      </c>
      <c r="X33" s="410"/>
      <c r="Y33" s="409">
        <v>0.9</v>
      </c>
      <c r="Z33" s="410"/>
      <c r="AA33" s="409">
        <v>0.7</v>
      </c>
      <c r="AB33" s="410"/>
      <c r="AC33" s="409">
        <v>0.9</v>
      </c>
      <c r="AD33" s="410"/>
      <c r="AE33" s="409">
        <v>1</v>
      </c>
      <c r="AF33" s="410"/>
      <c r="AG33" s="409">
        <v>0.8</v>
      </c>
      <c r="AH33" s="410"/>
      <c r="AI33" s="409">
        <v>0.8</v>
      </c>
      <c r="AJ33" s="410"/>
      <c r="AK33" s="409"/>
      <c r="AL33" s="410"/>
    </row>
    <row r="34" spans="1:38" x14ac:dyDescent="0.35">
      <c r="A34" s="413" t="s">
        <v>59</v>
      </c>
      <c r="B34" s="413"/>
      <c r="C34" s="413"/>
      <c r="D34" s="413"/>
      <c r="E34" s="413"/>
      <c r="F34" s="413"/>
      <c r="G34" s="413"/>
      <c r="H34" s="413"/>
      <c r="I34" s="413"/>
      <c r="K34" s="409">
        <v>1</v>
      </c>
      <c r="L34" s="410"/>
      <c r="M34" s="409">
        <v>1.2</v>
      </c>
      <c r="N34" s="410"/>
      <c r="O34" s="409">
        <v>1.1000000000000001</v>
      </c>
      <c r="P34" s="410"/>
      <c r="Q34" s="409">
        <v>1</v>
      </c>
      <c r="R34" s="410"/>
      <c r="S34" s="409">
        <v>1</v>
      </c>
      <c r="T34" s="410"/>
      <c r="U34" s="409">
        <v>0.7</v>
      </c>
      <c r="V34" s="410"/>
      <c r="W34" s="409">
        <v>1</v>
      </c>
      <c r="X34" s="410"/>
      <c r="Y34" s="409">
        <v>0.9</v>
      </c>
      <c r="Z34" s="410"/>
      <c r="AA34" s="409">
        <v>0.7</v>
      </c>
      <c r="AB34" s="410"/>
      <c r="AC34" s="409">
        <v>1</v>
      </c>
      <c r="AD34" s="410"/>
      <c r="AE34" s="409">
        <v>1</v>
      </c>
      <c r="AF34" s="410"/>
      <c r="AG34" s="409">
        <v>0.8</v>
      </c>
      <c r="AH34" s="410"/>
      <c r="AI34" s="409">
        <v>0.8</v>
      </c>
      <c r="AJ34" s="410"/>
      <c r="AK34" s="409"/>
      <c r="AL34" s="410"/>
    </row>
    <row r="35" spans="1:38" x14ac:dyDescent="0.35">
      <c r="A35" s="413" t="s">
        <v>61</v>
      </c>
      <c r="B35" s="413"/>
      <c r="C35" s="413"/>
      <c r="D35" s="413"/>
      <c r="E35" s="413"/>
      <c r="F35" s="413"/>
      <c r="G35" s="413"/>
      <c r="H35" s="413"/>
      <c r="I35" s="413"/>
      <c r="K35" s="409">
        <v>1</v>
      </c>
      <c r="L35" s="410"/>
      <c r="M35" s="409">
        <v>0.8</v>
      </c>
      <c r="N35" s="410"/>
      <c r="O35" s="409">
        <v>1.1000000000000001</v>
      </c>
      <c r="P35" s="410"/>
      <c r="Q35" s="409">
        <v>0.8</v>
      </c>
      <c r="R35" s="410"/>
      <c r="S35" s="409">
        <v>1</v>
      </c>
      <c r="T35" s="410"/>
      <c r="U35" s="409">
        <v>0.7</v>
      </c>
      <c r="V35" s="410"/>
      <c r="W35" s="409">
        <v>1</v>
      </c>
      <c r="X35" s="410"/>
      <c r="Y35" s="409">
        <v>0.7</v>
      </c>
      <c r="Z35" s="410"/>
      <c r="AA35" s="409">
        <v>0.7</v>
      </c>
      <c r="AB35" s="410"/>
      <c r="AC35" s="409">
        <v>0.9</v>
      </c>
      <c r="AD35" s="410"/>
      <c r="AE35" s="409">
        <v>1</v>
      </c>
      <c r="AF35" s="410"/>
      <c r="AG35" s="409">
        <v>0.8</v>
      </c>
      <c r="AH35" s="410"/>
      <c r="AI35" s="409">
        <v>0.8</v>
      </c>
      <c r="AJ35" s="410"/>
      <c r="AK35" s="409"/>
      <c r="AL35" s="410"/>
    </row>
    <row r="36" spans="1:38" x14ac:dyDescent="0.35">
      <c r="A36" s="413" t="s">
        <v>60</v>
      </c>
      <c r="B36" s="413"/>
      <c r="C36" s="413"/>
      <c r="D36" s="413"/>
      <c r="E36" s="413"/>
      <c r="F36" s="413"/>
      <c r="G36" s="413"/>
      <c r="H36" s="413"/>
      <c r="I36" s="413"/>
      <c r="K36" s="409">
        <v>0.8</v>
      </c>
      <c r="L36" s="410"/>
      <c r="M36" s="409">
        <v>0.8</v>
      </c>
      <c r="N36" s="410"/>
      <c r="O36" s="409">
        <v>1.1000000000000001</v>
      </c>
      <c r="P36" s="410"/>
      <c r="Q36" s="409">
        <v>0.8</v>
      </c>
      <c r="R36" s="410"/>
      <c r="S36" s="409">
        <v>1</v>
      </c>
      <c r="T36" s="410"/>
      <c r="U36" s="409">
        <v>0.7</v>
      </c>
      <c r="V36" s="410"/>
      <c r="W36" s="409">
        <v>1</v>
      </c>
      <c r="X36" s="410"/>
      <c r="Y36" s="409">
        <v>0.7</v>
      </c>
      <c r="Z36" s="410"/>
      <c r="AA36" s="409">
        <v>1</v>
      </c>
      <c r="AB36" s="410"/>
      <c r="AC36" s="409">
        <v>0.9</v>
      </c>
      <c r="AD36" s="410"/>
      <c r="AE36" s="409">
        <v>1</v>
      </c>
      <c r="AF36" s="410"/>
      <c r="AG36" s="409">
        <v>0.8</v>
      </c>
      <c r="AH36" s="410"/>
      <c r="AI36" s="409">
        <v>0.8</v>
      </c>
      <c r="AJ36" s="410"/>
      <c r="AK36" s="409"/>
      <c r="AL36" s="410"/>
    </row>
    <row r="37" spans="1:38" x14ac:dyDescent="0.35">
      <c r="A37" s="413" t="s">
        <v>63</v>
      </c>
      <c r="B37" s="413"/>
      <c r="C37" s="413"/>
      <c r="D37" s="413"/>
      <c r="E37" s="413"/>
      <c r="F37" s="413"/>
      <c r="G37" s="413"/>
      <c r="H37" s="413"/>
      <c r="I37" s="413"/>
      <c r="K37" s="409">
        <v>1</v>
      </c>
      <c r="L37" s="410"/>
      <c r="M37" s="409">
        <v>0.8</v>
      </c>
      <c r="N37" s="410"/>
      <c r="O37" s="409">
        <v>1.1000000000000001</v>
      </c>
      <c r="P37" s="410"/>
      <c r="Q37" s="409">
        <v>1</v>
      </c>
      <c r="R37" s="410"/>
      <c r="S37" s="409">
        <v>1.1000000000000001</v>
      </c>
      <c r="T37" s="410"/>
      <c r="U37" s="409">
        <v>0.7</v>
      </c>
      <c r="V37" s="410"/>
      <c r="W37" s="409">
        <v>1</v>
      </c>
      <c r="X37" s="410"/>
      <c r="Y37" s="409">
        <v>0.9</v>
      </c>
      <c r="Z37" s="410"/>
      <c r="AA37" s="409">
        <v>0.7</v>
      </c>
      <c r="AB37" s="410"/>
      <c r="AC37" s="409">
        <v>0.9</v>
      </c>
      <c r="AD37" s="410"/>
      <c r="AE37" s="409">
        <v>1</v>
      </c>
      <c r="AF37" s="410"/>
      <c r="AG37" s="409">
        <v>0.8</v>
      </c>
      <c r="AH37" s="410"/>
      <c r="AI37" s="409">
        <v>0.8</v>
      </c>
      <c r="AJ37" s="410"/>
      <c r="AK37" s="409"/>
      <c r="AL37" s="410"/>
    </row>
    <row r="38" spans="1:38" x14ac:dyDescent="0.35">
      <c r="A38" s="413" t="s">
        <v>370</v>
      </c>
      <c r="B38" s="413"/>
      <c r="C38" s="413"/>
      <c r="D38" s="413"/>
      <c r="E38" s="413"/>
      <c r="F38" s="413"/>
      <c r="G38" s="413"/>
      <c r="H38" s="413"/>
      <c r="I38" s="413"/>
      <c r="K38" s="409">
        <v>0.7</v>
      </c>
      <c r="L38" s="410"/>
      <c r="M38" s="409">
        <v>0.8</v>
      </c>
      <c r="N38" s="410"/>
      <c r="O38" s="409">
        <v>1.1000000000000001</v>
      </c>
      <c r="P38" s="410"/>
      <c r="Q38" s="409">
        <v>0.8</v>
      </c>
      <c r="R38" s="410"/>
      <c r="S38" s="409">
        <v>1</v>
      </c>
      <c r="T38" s="410"/>
      <c r="U38" s="409">
        <v>0.7</v>
      </c>
      <c r="V38" s="410"/>
      <c r="W38" s="409">
        <v>1</v>
      </c>
      <c r="X38" s="410"/>
      <c r="Y38" s="409">
        <v>0.9</v>
      </c>
      <c r="Z38" s="410"/>
      <c r="AA38" s="409">
        <v>0.7</v>
      </c>
      <c r="AB38" s="410"/>
      <c r="AC38" s="409">
        <v>0.9</v>
      </c>
      <c r="AD38" s="410"/>
      <c r="AE38" s="409">
        <v>1</v>
      </c>
      <c r="AF38" s="410"/>
      <c r="AG38" s="409">
        <v>0.8</v>
      </c>
      <c r="AH38" s="410"/>
      <c r="AI38" s="409">
        <v>0.8</v>
      </c>
      <c r="AJ38" s="410"/>
      <c r="AK38" s="409"/>
      <c r="AL38" s="410"/>
    </row>
    <row r="39" spans="1:38" ht="8.5" customHeight="1" x14ac:dyDescent="0.35"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35">
      <c r="A40" s="543" t="s">
        <v>64</v>
      </c>
      <c r="B40" s="543"/>
      <c r="C40" s="543"/>
      <c r="D40" s="543"/>
      <c r="E40" s="543"/>
      <c r="F40" s="543"/>
      <c r="G40" s="543"/>
      <c r="H40" s="543"/>
      <c r="I40" s="543"/>
      <c r="K40" s="216"/>
      <c r="L40" s="216"/>
      <c r="M40" s="205"/>
      <c r="N40" s="205"/>
      <c r="O40" s="214"/>
      <c r="P40" s="21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203"/>
      <c r="AF40" s="203"/>
      <c r="AG40" s="154"/>
      <c r="AH40" s="154"/>
      <c r="AI40" s="154"/>
      <c r="AJ40" s="154"/>
      <c r="AK40" s="154"/>
      <c r="AL40" s="154"/>
    </row>
    <row r="41" spans="1:38" x14ac:dyDescent="0.35">
      <c r="A41" s="413" t="s">
        <v>68</v>
      </c>
      <c r="B41" s="413"/>
      <c r="C41" s="413"/>
      <c r="D41" s="413"/>
      <c r="E41" s="413"/>
      <c r="F41" s="413"/>
      <c r="G41" s="413"/>
      <c r="H41" s="413"/>
      <c r="I41" s="413"/>
      <c r="K41" s="409">
        <v>1</v>
      </c>
      <c r="L41" s="410"/>
      <c r="M41" s="409">
        <v>1.1000000000000001</v>
      </c>
      <c r="N41" s="410"/>
      <c r="O41" s="409">
        <v>1.2</v>
      </c>
      <c r="P41" s="410"/>
      <c r="Q41" s="409">
        <v>0.9</v>
      </c>
      <c r="R41" s="410"/>
      <c r="S41" s="409">
        <v>1.2</v>
      </c>
      <c r="T41" s="410"/>
      <c r="U41" s="409">
        <v>1.1000000000000001</v>
      </c>
      <c r="V41" s="410"/>
      <c r="W41" s="409">
        <v>1</v>
      </c>
      <c r="X41" s="410"/>
      <c r="Y41" s="409">
        <v>0.8</v>
      </c>
      <c r="Z41" s="410"/>
      <c r="AA41" s="409">
        <v>1.2</v>
      </c>
      <c r="AB41" s="410"/>
      <c r="AC41" s="409">
        <v>1</v>
      </c>
      <c r="AD41" s="410"/>
      <c r="AE41" s="409">
        <v>1</v>
      </c>
      <c r="AF41" s="410"/>
      <c r="AG41" s="409">
        <v>0.7</v>
      </c>
      <c r="AH41" s="410"/>
      <c r="AI41" s="409">
        <v>0.7</v>
      </c>
      <c r="AJ41" s="410"/>
      <c r="AK41" s="409"/>
      <c r="AL41" s="410"/>
    </row>
    <row r="42" spans="1:38" x14ac:dyDescent="0.35">
      <c r="A42" s="413" t="s">
        <v>65</v>
      </c>
      <c r="B42" s="413"/>
      <c r="C42" s="413"/>
      <c r="D42" s="413"/>
      <c r="E42" s="413"/>
      <c r="F42" s="413"/>
      <c r="G42" s="413"/>
      <c r="H42" s="413"/>
      <c r="I42" s="413"/>
      <c r="K42" s="409">
        <v>1.1000000000000001</v>
      </c>
      <c r="L42" s="410"/>
      <c r="M42" s="409">
        <v>1.1000000000000001</v>
      </c>
      <c r="N42" s="410"/>
      <c r="O42" s="409">
        <v>1.1000000000000001</v>
      </c>
      <c r="P42" s="410"/>
      <c r="Q42" s="409">
        <v>0.9</v>
      </c>
      <c r="R42" s="410"/>
      <c r="S42" s="409">
        <v>1.1000000000000001</v>
      </c>
      <c r="T42" s="410"/>
      <c r="U42" s="409">
        <v>1</v>
      </c>
      <c r="V42" s="410"/>
      <c r="W42" s="409">
        <v>0.9</v>
      </c>
      <c r="X42" s="410"/>
      <c r="Y42" s="409">
        <v>0.9</v>
      </c>
      <c r="Z42" s="410"/>
      <c r="AA42" s="409">
        <v>0.9</v>
      </c>
      <c r="AB42" s="410"/>
      <c r="AC42" s="409">
        <v>1.2</v>
      </c>
      <c r="AD42" s="410"/>
      <c r="AE42" s="409">
        <v>1</v>
      </c>
      <c r="AF42" s="410"/>
      <c r="AG42" s="409">
        <v>0.7</v>
      </c>
      <c r="AH42" s="410"/>
      <c r="AI42" s="409">
        <v>0.7</v>
      </c>
      <c r="AJ42" s="410"/>
      <c r="AK42" s="409"/>
      <c r="AL42" s="410"/>
    </row>
    <row r="43" spans="1:38" x14ac:dyDescent="0.35">
      <c r="A43" s="413" t="s">
        <v>66</v>
      </c>
      <c r="B43" s="413"/>
      <c r="C43" s="413"/>
      <c r="D43" s="413"/>
      <c r="E43" s="413"/>
      <c r="F43" s="413"/>
      <c r="G43" s="413"/>
      <c r="H43" s="413"/>
      <c r="I43" s="413"/>
      <c r="K43" s="409">
        <v>0.8</v>
      </c>
      <c r="L43" s="410"/>
      <c r="M43" s="409">
        <v>1.1000000000000001</v>
      </c>
      <c r="N43" s="410"/>
      <c r="O43" s="409">
        <v>1</v>
      </c>
      <c r="P43" s="410"/>
      <c r="Q43" s="409">
        <v>1</v>
      </c>
      <c r="R43" s="410"/>
      <c r="S43" s="409">
        <v>1.1000000000000001</v>
      </c>
      <c r="T43" s="410"/>
      <c r="U43" s="409">
        <v>0.8</v>
      </c>
      <c r="V43" s="410"/>
      <c r="W43" s="409">
        <v>0.9</v>
      </c>
      <c r="X43" s="410"/>
      <c r="Y43" s="409">
        <v>0.8</v>
      </c>
      <c r="Z43" s="410"/>
      <c r="AA43" s="409">
        <v>1.2</v>
      </c>
      <c r="AB43" s="410"/>
      <c r="AC43" s="409">
        <v>1</v>
      </c>
      <c r="AD43" s="410"/>
      <c r="AE43" s="409">
        <v>1</v>
      </c>
      <c r="AF43" s="410"/>
      <c r="AG43" s="409">
        <v>0.7</v>
      </c>
      <c r="AH43" s="410"/>
      <c r="AI43" s="409">
        <v>0.7</v>
      </c>
      <c r="AJ43" s="410"/>
      <c r="AK43" s="409"/>
      <c r="AL43" s="410"/>
    </row>
    <row r="44" spans="1:38" x14ac:dyDescent="0.35">
      <c r="A44" s="413" t="s">
        <v>67</v>
      </c>
      <c r="B44" s="413"/>
      <c r="C44" s="413"/>
      <c r="D44" s="413"/>
      <c r="E44" s="413"/>
      <c r="F44" s="413"/>
      <c r="G44" s="413"/>
      <c r="H44" s="413"/>
      <c r="I44" s="413"/>
      <c r="K44" s="409">
        <v>0.8</v>
      </c>
      <c r="L44" s="410"/>
      <c r="M44" s="409">
        <v>0.9</v>
      </c>
      <c r="N44" s="410"/>
      <c r="O44" s="409">
        <v>1</v>
      </c>
      <c r="P44" s="410"/>
      <c r="Q44" s="409">
        <v>0.9</v>
      </c>
      <c r="R44" s="410"/>
      <c r="S44" s="409">
        <v>1.1000000000000001</v>
      </c>
      <c r="T44" s="410"/>
      <c r="U44" s="409">
        <v>0.8</v>
      </c>
      <c r="V44" s="410"/>
      <c r="W44" s="409">
        <v>0.9</v>
      </c>
      <c r="X44" s="410"/>
      <c r="Y44" s="409">
        <v>0.8</v>
      </c>
      <c r="Z44" s="410"/>
      <c r="AA44" s="409">
        <v>1.2</v>
      </c>
      <c r="AB44" s="410"/>
      <c r="AC44" s="409">
        <v>1</v>
      </c>
      <c r="AD44" s="410"/>
      <c r="AE44" s="409">
        <v>1</v>
      </c>
      <c r="AF44" s="410"/>
      <c r="AG44" s="409">
        <v>0.7</v>
      </c>
      <c r="AH44" s="410"/>
      <c r="AI44" s="409">
        <v>0.7</v>
      </c>
      <c r="AJ44" s="410"/>
      <c r="AK44" s="409"/>
      <c r="AL44" s="410"/>
    </row>
    <row r="45" spans="1:38" ht="8.5" customHeight="1" x14ac:dyDescent="0.35"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35">
      <c r="A46" s="543" t="s">
        <v>69</v>
      </c>
      <c r="B46" s="543"/>
      <c r="C46" s="543"/>
      <c r="D46" s="543"/>
      <c r="E46" s="543"/>
      <c r="F46" s="543"/>
      <c r="G46" s="543"/>
      <c r="H46" s="543"/>
      <c r="I46" s="543"/>
      <c r="K46" s="216"/>
      <c r="L46" s="216"/>
      <c r="M46" s="205"/>
      <c r="N46" s="205"/>
      <c r="O46" s="214"/>
      <c r="P46" s="21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203"/>
      <c r="AF46" s="203"/>
      <c r="AG46" s="154"/>
      <c r="AH46" s="154"/>
      <c r="AI46" s="154"/>
      <c r="AJ46" s="154"/>
      <c r="AK46" s="154"/>
      <c r="AL46" s="154"/>
    </row>
    <row r="47" spans="1:38" x14ac:dyDescent="0.35">
      <c r="A47" s="413" t="s">
        <v>70</v>
      </c>
      <c r="B47" s="413"/>
      <c r="C47" s="413"/>
      <c r="D47" s="413"/>
      <c r="E47" s="413"/>
      <c r="F47" s="413"/>
      <c r="G47" s="413"/>
      <c r="H47" s="413"/>
      <c r="I47" s="413"/>
      <c r="K47" s="409">
        <v>0.7</v>
      </c>
      <c r="L47" s="410"/>
      <c r="M47" s="409">
        <v>0.7</v>
      </c>
      <c r="N47" s="410"/>
      <c r="O47" s="409">
        <v>1</v>
      </c>
      <c r="P47" s="410"/>
      <c r="Q47" s="409">
        <v>1</v>
      </c>
      <c r="R47" s="410"/>
      <c r="S47" s="409">
        <v>0.7</v>
      </c>
      <c r="T47" s="410"/>
      <c r="U47" s="409">
        <v>0.7</v>
      </c>
      <c r="V47" s="410"/>
      <c r="W47" s="409">
        <v>0.7</v>
      </c>
      <c r="X47" s="410"/>
      <c r="Y47" s="409">
        <v>0.7</v>
      </c>
      <c r="Z47" s="410"/>
      <c r="AA47" s="409">
        <v>0.8</v>
      </c>
      <c r="AB47" s="410"/>
      <c r="AC47" s="409">
        <v>0.8</v>
      </c>
      <c r="AD47" s="410"/>
      <c r="AE47" s="409">
        <v>1</v>
      </c>
      <c r="AF47" s="410"/>
      <c r="AG47" s="409">
        <v>0.9</v>
      </c>
      <c r="AH47" s="410"/>
      <c r="AI47" s="409">
        <v>0.7</v>
      </c>
      <c r="AJ47" s="410"/>
      <c r="AK47" s="409"/>
      <c r="AL47" s="410"/>
    </row>
    <row r="48" spans="1:38" x14ac:dyDescent="0.35">
      <c r="A48" s="413" t="s">
        <v>71</v>
      </c>
      <c r="B48" s="413"/>
      <c r="C48" s="413"/>
      <c r="D48" s="413"/>
      <c r="E48" s="413"/>
      <c r="F48" s="413"/>
      <c r="G48" s="413"/>
      <c r="H48" s="413"/>
      <c r="I48" s="413"/>
      <c r="K48" s="409">
        <v>0.7</v>
      </c>
      <c r="L48" s="410"/>
      <c r="M48" s="409">
        <v>0.7</v>
      </c>
      <c r="N48" s="410"/>
      <c r="O48" s="409">
        <v>1</v>
      </c>
      <c r="P48" s="410"/>
      <c r="Q48" s="409">
        <v>1</v>
      </c>
      <c r="R48" s="410"/>
      <c r="S48" s="409">
        <v>0.7</v>
      </c>
      <c r="T48" s="410"/>
      <c r="U48" s="409">
        <v>0.7</v>
      </c>
      <c r="V48" s="410"/>
      <c r="W48" s="409">
        <v>0.7</v>
      </c>
      <c r="X48" s="410"/>
      <c r="Y48" s="409">
        <v>0.7</v>
      </c>
      <c r="Z48" s="410"/>
      <c r="AA48" s="409">
        <v>0.8</v>
      </c>
      <c r="AB48" s="410"/>
      <c r="AC48" s="409">
        <v>0.8</v>
      </c>
      <c r="AD48" s="410"/>
      <c r="AE48" s="409">
        <v>1</v>
      </c>
      <c r="AF48" s="410"/>
      <c r="AG48" s="409">
        <v>0.8</v>
      </c>
      <c r="AH48" s="410"/>
      <c r="AI48" s="409">
        <v>0.7</v>
      </c>
      <c r="AJ48" s="410"/>
      <c r="AK48" s="409"/>
      <c r="AL48" s="410"/>
    </row>
    <row r="49" spans="1:38" ht="8.5" customHeight="1" x14ac:dyDescent="0.35"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35">
      <c r="A50" s="543" t="s">
        <v>72</v>
      </c>
      <c r="B50" s="543"/>
      <c r="C50" s="543"/>
      <c r="D50" s="543"/>
      <c r="E50" s="543"/>
      <c r="F50" s="543"/>
      <c r="G50" s="543"/>
      <c r="H50" s="543"/>
      <c r="I50" s="543"/>
      <c r="K50" s="216"/>
      <c r="L50" s="216"/>
      <c r="M50" s="205"/>
      <c r="N50" s="205"/>
      <c r="O50" s="214"/>
      <c r="P50" s="21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203"/>
      <c r="AF50" s="203"/>
      <c r="AG50" s="154"/>
      <c r="AH50" s="154"/>
      <c r="AI50" s="154"/>
      <c r="AJ50" s="154"/>
      <c r="AK50" s="154"/>
      <c r="AL50" s="154"/>
    </row>
    <row r="51" spans="1:38" x14ac:dyDescent="0.35">
      <c r="A51" s="413" t="s">
        <v>76</v>
      </c>
      <c r="B51" s="413"/>
      <c r="C51" s="413"/>
      <c r="D51" s="413"/>
      <c r="E51" s="413"/>
      <c r="F51" s="413"/>
      <c r="G51" s="413"/>
      <c r="H51" s="413"/>
      <c r="I51" s="413"/>
      <c r="K51" s="409" t="s">
        <v>386</v>
      </c>
      <c r="L51" s="410"/>
      <c r="M51" s="409">
        <v>1.2</v>
      </c>
      <c r="N51" s="410"/>
      <c r="O51" s="409">
        <v>0.8</v>
      </c>
      <c r="P51" s="410"/>
      <c r="Q51" s="409">
        <v>1</v>
      </c>
      <c r="R51" s="410"/>
      <c r="S51" s="409">
        <v>0.8</v>
      </c>
      <c r="T51" s="410"/>
      <c r="U51" s="409">
        <v>1.1000000000000001</v>
      </c>
      <c r="V51" s="410"/>
      <c r="W51" s="409">
        <v>0.9</v>
      </c>
      <c r="X51" s="410"/>
      <c r="Y51" s="409">
        <v>0.8</v>
      </c>
      <c r="Z51" s="410"/>
      <c r="AA51" s="409">
        <v>0.7</v>
      </c>
      <c r="AB51" s="410"/>
      <c r="AC51" s="409">
        <v>0.7</v>
      </c>
      <c r="AD51" s="410"/>
      <c r="AE51" s="409" t="s">
        <v>386</v>
      </c>
      <c r="AF51" s="410"/>
      <c r="AG51" s="409">
        <v>0.7</v>
      </c>
      <c r="AH51" s="410"/>
      <c r="AI51" s="409">
        <v>1.2</v>
      </c>
      <c r="AJ51" s="410"/>
      <c r="AK51" s="409"/>
      <c r="AL51" s="410"/>
    </row>
    <row r="52" spans="1:38" x14ac:dyDescent="0.35">
      <c r="A52" s="413" t="s">
        <v>75</v>
      </c>
      <c r="B52" s="413"/>
      <c r="C52" s="413"/>
      <c r="D52" s="413"/>
      <c r="E52" s="413"/>
      <c r="F52" s="413"/>
      <c r="G52" s="413"/>
      <c r="H52" s="413"/>
      <c r="I52" s="413"/>
      <c r="K52" s="409" t="s">
        <v>386</v>
      </c>
      <c r="L52" s="410"/>
      <c r="M52" s="409">
        <v>0.8</v>
      </c>
      <c r="N52" s="410"/>
      <c r="O52" s="409">
        <v>1.2</v>
      </c>
      <c r="P52" s="410"/>
      <c r="Q52" s="409">
        <v>1.1000000000000001</v>
      </c>
      <c r="R52" s="410"/>
      <c r="S52" s="409">
        <v>1.2</v>
      </c>
      <c r="T52" s="410"/>
      <c r="U52" s="409">
        <v>0.9</v>
      </c>
      <c r="V52" s="410"/>
      <c r="W52" s="409">
        <v>0.9</v>
      </c>
      <c r="X52" s="410"/>
      <c r="Y52" s="409">
        <v>0.8</v>
      </c>
      <c r="Z52" s="410"/>
      <c r="AA52" s="409">
        <v>0.7</v>
      </c>
      <c r="AB52" s="410"/>
      <c r="AC52" s="409">
        <v>1.2</v>
      </c>
      <c r="AD52" s="410"/>
      <c r="AE52" s="409" t="s">
        <v>386</v>
      </c>
      <c r="AF52" s="410"/>
      <c r="AG52" s="409">
        <v>0.9</v>
      </c>
      <c r="AH52" s="410"/>
      <c r="AI52" s="409">
        <v>1</v>
      </c>
      <c r="AJ52" s="410"/>
      <c r="AK52" s="409"/>
      <c r="AL52" s="410"/>
    </row>
    <row r="53" spans="1:38" x14ac:dyDescent="0.35">
      <c r="A53" s="413" t="s">
        <v>77</v>
      </c>
      <c r="B53" s="413"/>
      <c r="C53" s="413"/>
      <c r="D53" s="413"/>
      <c r="E53" s="413"/>
      <c r="F53" s="413"/>
      <c r="G53" s="413"/>
      <c r="H53" s="413"/>
      <c r="I53" s="413"/>
      <c r="K53" s="409" t="s">
        <v>386</v>
      </c>
      <c r="L53" s="410"/>
      <c r="M53" s="409">
        <v>1.2</v>
      </c>
      <c r="N53" s="410"/>
      <c r="O53" s="409">
        <v>0.8</v>
      </c>
      <c r="P53" s="410"/>
      <c r="Q53" s="409">
        <v>0.7</v>
      </c>
      <c r="R53" s="410"/>
      <c r="S53" s="409">
        <v>1.1000000000000001</v>
      </c>
      <c r="T53" s="410"/>
      <c r="U53" s="409">
        <v>1.1000000000000001</v>
      </c>
      <c r="V53" s="410"/>
      <c r="W53" s="409">
        <v>0.9</v>
      </c>
      <c r="X53" s="410"/>
      <c r="Y53" s="409">
        <v>0.8</v>
      </c>
      <c r="Z53" s="410"/>
      <c r="AA53" s="409">
        <v>0.7</v>
      </c>
      <c r="AB53" s="410"/>
      <c r="AC53" s="409">
        <v>0.7</v>
      </c>
      <c r="AD53" s="410"/>
      <c r="AE53" s="409" t="s">
        <v>386</v>
      </c>
      <c r="AF53" s="410"/>
      <c r="AG53" s="409">
        <v>0.7</v>
      </c>
      <c r="AH53" s="410"/>
      <c r="AI53" s="409">
        <v>1</v>
      </c>
      <c r="AJ53" s="410"/>
      <c r="AK53" s="409"/>
      <c r="AL53" s="410"/>
    </row>
    <row r="54" spans="1:38" x14ac:dyDescent="0.35">
      <c r="A54" s="413" t="s">
        <v>74</v>
      </c>
      <c r="B54" s="413"/>
      <c r="C54" s="413"/>
      <c r="D54" s="413"/>
      <c r="E54" s="413"/>
      <c r="F54" s="413"/>
      <c r="G54" s="413"/>
      <c r="H54" s="413"/>
      <c r="I54" s="413"/>
      <c r="K54" s="409" t="s">
        <v>386</v>
      </c>
      <c r="L54" s="410"/>
      <c r="M54" s="409">
        <v>0.8</v>
      </c>
      <c r="N54" s="410"/>
      <c r="O54" s="409">
        <v>0.8</v>
      </c>
      <c r="P54" s="410"/>
      <c r="Q54" s="409">
        <v>0.8</v>
      </c>
      <c r="R54" s="410"/>
      <c r="S54" s="409">
        <v>0.8</v>
      </c>
      <c r="T54" s="410"/>
      <c r="U54" s="409">
        <v>0.9</v>
      </c>
      <c r="V54" s="410"/>
      <c r="W54" s="409">
        <v>0.9</v>
      </c>
      <c r="X54" s="410"/>
      <c r="Y54" s="409">
        <v>0.8</v>
      </c>
      <c r="Z54" s="410"/>
      <c r="AA54" s="409">
        <v>0.7</v>
      </c>
      <c r="AB54" s="410"/>
      <c r="AC54" s="409">
        <v>0.8</v>
      </c>
      <c r="AD54" s="410"/>
      <c r="AE54" s="409" t="s">
        <v>386</v>
      </c>
      <c r="AF54" s="410"/>
      <c r="AG54" s="409">
        <v>0.9</v>
      </c>
      <c r="AH54" s="410"/>
      <c r="AI54" s="409">
        <v>0.7</v>
      </c>
      <c r="AJ54" s="410"/>
      <c r="AK54" s="409"/>
      <c r="AL54" s="410"/>
    </row>
    <row r="55" spans="1:38" x14ac:dyDescent="0.35">
      <c r="A55" s="413" t="s">
        <v>73</v>
      </c>
      <c r="B55" s="413"/>
      <c r="C55" s="413"/>
      <c r="D55" s="413"/>
      <c r="E55" s="413"/>
      <c r="F55" s="413"/>
      <c r="G55" s="413"/>
      <c r="H55" s="413"/>
      <c r="I55" s="413"/>
      <c r="K55" s="409" t="s">
        <v>386</v>
      </c>
      <c r="L55" s="410"/>
      <c r="M55" s="409">
        <v>0.8</v>
      </c>
      <c r="N55" s="410"/>
      <c r="O55" s="409">
        <v>0.8</v>
      </c>
      <c r="P55" s="410"/>
      <c r="Q55" s="409">
        <v>0.8</v>
      </c>
      <c r="R55" s="410"/>
      <c r="S55" s="409">
        <v>0.8</v>
      </c>
      <c r="T55" s="410"/>
      <c r="U55" s="409">
        <v>0.9</v>
      </c>
      <c r="V55" s="410"/>
      <c r="W55" s="409">
        <v>0.9</v>
      </c>
      <c r="X55" s="410"/>
      <c r="Y55" s="409">
        <v>0.8</v>
      </c>
      <c r="Z55" s="410"/>
      <c r="AA55" s="409">
        <v>0.7</v>
      </c>
      <c r="AB55" s="410"/>
      <c r="AC55" s="409">
        <v>1.1000000000000001</v>
      </c>
      <c r="AD55" s="410"/>
      <c r="AE55" s="409" t="s">
        <v>386</v>
      </c>
      <c r="AF55" s="410"/>
      <c r="AG55" s="409">
        <v>0.9</v>
      </c>
      <c r="AH55" s="410"/>
      <c r="AI55" s="409">
        <v>1</v>
      </c>
      <c r="AJ55" s="410"/>
      <c r="AK55" s="409"/>
      <c r="AL55" s="410"/>
    </row>
    <row r="56" spans="1:38" x14ac:dyDescent="0.35">
      <c r="A56" s="413" t="s">
        <v>79</v>
      </c>
      <c r="B56" s="413"/>
      <c r="C56" s="413"/>
      <c r="D56" s="413"/>
      <c r="E56" s="413"/>
      <c r="F56" s="413"/>
      <c r="G56" s="413"/>
      <c r="H56" s="413"/>
      <c r="I56" s="413"/>
      <c r="K56" s="409" t="s">
        <v>386</v>
      </c>
      <c r="L56" s="410"/>
      <c r="M56" s="409">
        <v>0.8</v>
      </c>
      <c r="N56" s="410"/>
      <c r="O56" s="409">
        <v>0.8</v>
      </c>
      <c r="P56" s="410"/>
      <c r="Q56" s="409">
        <v>1.1000000000000001</v>
      </c>
      <c r="R56" s="410"/>
      <c r="S56" s="409">
        <v>0.8</v>
      </c>
      <c r="T56" s="410"/>
      <c r="U56" s="409">
        <v>0.9</v>
      </c>
      <c r="V56" s="410"/>
      <c r="W56" s="409">
        <v>0.9</v>
      </c>
      <c r="X56" s="410"/>
      <c r="Y56" s="409">
        <v>0.8</v>
      </c>
      <c r="Z56" s="410"/>
      <c r="AA56" s="409">
        <v>0.7</v>
      </c>
      <c r="AB56" s="410"/>
      <c r="AC56" s="409">
        <v>1.1000000000000001</v>
      </c>
      <c r="AD56" s="410"/>
      <c r="AE56" s="409" t="s">
        <v>386</v>
      </c>
      <c r="AF56" s="410"/>
      <c r="AG56" s="409">
        <v>0.9</v>
      </c>
      <c r="AH56" s="410"/>
      <c r="AI56" s="409">
        <v>1</v>
      </c>
      <c r="AJ56" s="410"/>
      <c r="AK56" s="409"/>
      <c r="AL56" s="410"/>
    </row>
    <row r="57" spans="1:38" x14ac:dyDescent="0.35">
      <c r="A57" s="413" t="s">
        <v>81</v>
      </c>
      <c r="B57" s="413"/>
      <c r="C57" s="413"/>
      <c r="D57" s="413"/>
      <c r="E57" s="413"/>
      <c r="F57" s="413"/>
      <c r="G57" s="413"/>
      <c r="H57" s="413"/>
      <c r="I57" s="413"/>
      <c r="K57" s="409" t="s">
        <v>386</v>
      </c>
      <c r="L57" s="410"/>
      <c r="M57" s="409">
        <v>1.1000000000000001</v>
      </c>
      <c r="N57" s="410"/>
      <c r="O57" s="409">
        <v>0.8</v>
      </c>
      <c r="P57" s="410"/>
      <c r="Q57" s="409">
        <v>1.1000000000000001</v>
      </c>
      <c r="R57" s="410"/>
      <c r="S57" s="409">
        <v>0.8</v>
      </c>
      <c r="T57" s="410"/>
      <c r="U57" s="409">
        <v>0.9</v>
      </c>
      <c r="V57" s="410"/>
      <c r="W57" s="409">
        <v>0.9</v>
      </c>
      <c r="X57" s="410"/>
      <c r="Y57" s="409">
        <v>0.8</v>
      </c>
      <c r="Z57" s="410"/>
      <c r="AA57" s="409">
        <v>0.7</v>
      </c>
      <c r="AB57" s="410"/>
      <c r="AC57" s="409">
        <v>1.1000000000000001</v>
      </c>
      <c r="AD57" s="410"/>
      <c r="AE57" s="409" t="s">
        <v>386</v>
      </c>
      <c r="AF57" s="410"/>
      <c r="AG57" s="409">
        <v>0.9</v>
      </c>
      <c r="AH57" s="410"/>
      <c r="AI57" s="409">
        <v>1</v>
      </c>
      <c r="AJ57" s="410"/>
      <c r="AK57" s="409"/>
      <c r="AL57" s="410"/>
    </row>
    <row r="58" spans="1:38" x14ac:dyDescent="0.35">
      <c r="A58" s="413" t="s">
        <v>78</v>
      </c>
      <c r="B58" s="413"/>
      <c r="C58" s="413"/>
      <c r="D58" s="413"/>
      <c r="E58" s="413"/>
      <c r="F58" s="413"/>
      <c r="G58" s="413"/>
      <c r="H58" s="413"/>
      <c r="I58" s="413"/>
      <c r="K58" s="409" t="s">
        <v>386</v>
      </c>
      <c r="L58" s="410"/>
      <c r="M58" s="409">
        <v>0.8</v>
      </c>
      <c r="N58" s="410"/>
      <c r="O58" s="409">
        <v>0.8</v>
      </c>
      <c r="P58" s="410"/>
      <c r="Q58" s="409">
        <v>1.1000000000000001</v>
      </c>
      <c r="R58" s="410"/>
      <c r="S58" s="409">
        <v>0.8</v>
      </c>
      <c r="T58" s="410"/>
      <c r="U58" s="409">
        <v>0.9</v>
      </c>
      <c r="V58" s="410"/>
      <c r="W58" s="409">
        <v>0.9</v>
      </c>
      <c r="X58" s="410"/>
      <c r="Y58" s="409">
        <v>0.9</v>
      </c>
      <c r="Z58" s="410"/>
      <c r="AA58" s="409">
        <v>0.7</v>
      </c>
      <c r="AB58" s="410"/>
      <c r="AC58" s="409">
        <v>1.1000000000000001</v>
      </c>
      <c r="AD58" s="410"/>
      <c r="AE58" s="409" t="s">
        <v>386</v>
      </c>
      <c r="AF58" s="410"/>
      <c r="AG58" s="409">
        <v>0.9</v>
      </c>
      <c r="AH58" s="410"/>
      <c r="AI58" s="409">
        <v>1.2</v>
      </c>
      <c r="AJ58" s="410"/>
      <c r="AK58" s="409"/>
      <c r="AL58" s="410"/>
    </row>
    <row r="59" spans="1:38" x14ac:dyDescent="0.35">
      <c r="A59" s="413" t="s">
        <v>80</v>
      </c>
      <c r="B59" s="413"/>
      <c r="C59" s="413"/>
      <c r="D59" s="413"/>
      <c r="E59" s="413"/>
      <c r="F59" s="413"/>
      <c r="G59" s="413"/>
      <c r="H59" s="413"/>
      <c r="I59" s="413"/>
      <c r="K59" s="409" t="s">
        <v>386</v>
      </c>
      <c r="L59" s="410"/>
      <c r="M59" s="409">
        <v>0.8</v>
      </c>
      <c r="N59" s="410"/>
      <c r="O59" s="409">
        <v>0.8</v>
      </c>
      <c r="P59" s="410"/>
      <c r="Q59" s="409">
        <v>1.1000000000000001</v>
      </c>
      <c r="R59" s="410"/>
      <c r="S59" s="409">
        <v>0.8</v>
      </c>
      <c r="T59" s="410"/>
      <c r="U59" s="409">
        <v>0.9</v>
      </c>
      <c r="V59" s="410"/>
      <c r="W59" s="409">
        <v>0.9</v>
      </c>
      <c r="X59" s="410"/>
      <c r="Y59" s="409">
        <v>0.9</v>
      </c>
      <c r="Z59" s="410"/>
      <c r="AA59" s="409">
        <v>0.7</v>
      </c>
      <c r="AB59" s="410"/>
      <c r="AC59" s="409">
        <v>1.1000000000000001</v>
      </c>
      <c r="AD59" s="410"/>
      <c r="AE59" s="409" t="s">
        <v>386</v>
      </c>
      <c r="AF59" s="410"/>
      <c r="AG59" s="409">
        <v>0.9</v>
      </c>
      <c r="AH59" s="410"/>
      <c r="AI59" s="409">
        <v>1</v>
      </c>
      <c r="AJ59" s="410"/>
      <c r="AK59" s="409"/>
      <c r="AL59" s="410"/>
    </row>
    <row r="60" spans="1:38" ht="8.5" customHeight="1" x14ac:dyDescent="0.35"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35">
      <c r="A61" s="543" t="s">
        <v>82</v>
      </c>
      <c r="B61" s="543"/>
      <c r="C61" s="543"/>
      <c r="D61" s="543"/>
      <c r="E61" s="543"/>
      <c r="F61" s="543"/>
      <c r="G61" s="543"/>
      <c r="H61" s="543"/>
      <c r="I61" s="543"/>
      <c r="K61" s="216"/>
      <c r="L61" s="216"/>
      <c r="M61" s="205"/>
      <c r="N61" s="205"/>
      <c r="O61" s="214"/>
      <c r="P61" s="21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203"/>
      <c r="AF61" s="203"/>
      <c r="AG61" s="154"/>
      <c r="AH61" s="154"/>
      <c r="AI61" s="154"/>
      <c r="AJ61" s="154"/>
      <c r="AK61" s="154"/>
      <c r="AL61" s="154"/>
    </row>
    <row r="62" spans="1:38" x14ac:dyDescent="0.35">
      <c r="A62" s="413" t="s">
        <v>252</v>
      </c>
      <c r="B62" s="413"/>
      <c r="C62" s="413"/>
      <c r="D62" s="413"/>
      <c r="E62" s="413"/>
      <c r="F62" s="413"/>
      <c r="G62" s="413"/>
      <c r="H62" s="413"/>
      <c r="I62" s="413"/>
      <c r="K62" s="409" t="s">
        <v>686</v>
      </c>
      <c r="L62" s="410"/>
      <c r="M62" s="409">
        <v>1.1000000000000001</v>
      </c>
      <c r="N62" s="410"/>
      <c r="O62" s="409">
        <v>0.8</v>
      </c>
      <c r="P62" s="410"/>
      <c r="Q62" s="409">
        <v>1</v>
      </c>
      <c r="R62" s="410"/>
      <c r="S62" s="409">
        <v>0.7</v>
      </c>
      <c r="T62" s="410"/>
      <c r="U62" s="409">
        <v>1</v>
      </c>
      <c r="V62" s="410"/>
      <c r="W62" s="409">
        <v>0.9</v>
      </c>
      <c r="X62" s="410"/>
      <c r="Y62" s="409">
        <v>0.7</v>
      </c>
      <c r="Z62" s="410"/>
      <c r="AA62" s="409">
        <v>0.7</v>
      </c>
      <c r="AB62" s="410"/>
      <c r="AC62" s="409">
        <v>0.7</v>
      </c>
      <c r="AD62" s="410"/>
      <c r="AE62" s="409">
        <v>1</v>
      </c>
      <c r="AF62" s="410"/>
      <c r="AG62" s="409">
        <v>0.7</v>
      </c>
      <c r="AH62" s="410"/>
      <c r="AI62" s="409">
        <v>1</v>
      </c>
      <c r="AJ62" s="410"/>
      <c r="AK62" s="409"/>
      <c r="AL62" s="410"/>
    </row>
    <row r="63" spans="1:38" x14ac:dyDescent="0.35">
      <c r="A63" s="413" t="s">
        <v>253</v>
      </c>
      <c r="B63" s="413"/>
      <c r="C63" s="413"/>
      <c r="D63" s="413"/>
      <c r="E63" s="413"/>
      <c r="F63" s="413"/>
      <c r="G63" s="413"/>
      <c r="H63" s="413"/>
      <c r="I63" s="413"/>
      <c r="K63" s="409" t="s">
        <v>686</v>
      </c>
      <c r="L63" s="410"/>
      <c r="M63" s="409">
        <v>1.1000000000000001</v>
      </c>
      <c r="N63" s="410"/>
      <c r="O63" s="409">
        <v>0.8</v>
      </c>
      <c r="P63" s="410"/>
      <c r="Q63" s="409">
        <v>1</v>
      </c>
      <c r="R63" s="410"/>
      <c r="S63" s="409">
        <v>0.7</v>
      </c>
      <c r="T63" s="410"/>
      <c r="U63" s="409">
        <v>1</v>
      </c>
      <c r="V63" s="410"/>
      <c r="W63" s="409">
        <v>0.9</v>
      </c>
      <c r="X63" s="410"/>
      <c r="Y63" s="409">
        <v>0.7</v>
      </c>
      <c r="Z63" s="410"/>
      <c r="AA63" s="409">
        <v>0.7</v>
      </c>
      <c r="AB63" s="410"/>
      <c r="AC63" s="409">
        <v>0.7</v>
      </c>
      <c r="AD63" s="410"/>
      <c r="AE63" s="409">
        <v>1</v>
      </c>
      <c r="AF63" s="410"/>
      <c r="AG63" s="409">
        <v>0.7</v>
      </c>
      <c r="AH63" s="410"/>
      <c r="AI63" s="409">
        <v>1</v>
      </c>
      <c r="AJ63" s="410"/>
      <c r="AK63" s="409"/>
      <c r="AL63" s="410"/>
    </row>
    <row r="64" spans="1:38" x14ac:dyDescent="0.35">
      <c r="A64" s="413" t="s">
        <v>254</v>
      </c>
      <c r="B64" s="413"/>
      <c r="C64" s="413"/>
      <c r="D64" s="413"/>
      <c r="E64" s="413"/>
      <c r="F64" s="413"/>
      <c r="G64" s="413"/>
      <c r="H64" s="413"/>
      <c r="I64" s="413"/>
      <c r="K64" s="409" t="s">
        <v>686</v>
      </c>
      <c r="L64" s="410"/>
      <c r="M64" s="409">
        <v>1.1000000000000001</v>
      </c>
      <c r="N64" s="410"/>
      <c r="O64" s="409">
        <v>0.8</v>
      </c>
      <c r="P64" s="410"/>
      <c r="Q64" s="409">
        <v>1</v>
      </c>
      <c r="R64" s="410"/>
      <c r="S64" s="409">
        <v>0.7</v>
      </c>
      <c r="T64" s="410"/>
      <c r="U64" s="409">
        <v>1</v>
      </c>
      <c r="V64" s="410"/>
      <c r="W64" s="409">
        <v>0.9</v>
      </c>
      <c r="X64" s="410"/>
      <c r="Y64" s="409">
        <v>0.7</v>
      </c>
      <c r="Z64" s="410"/>
      <c r="AA64" s="409">
        <v>0.7</v>
      </c>
      <c r="AB64" s="410"/>
      <c r="AC64" s="409">
        <v>0.7</v>
      </c>
      <c r="AD64" s="410"/>
      <c r="AE64" s="409">
        <v>1</v>
      </c>
      <c r="AF64" s="410"/>
      <c r="AG64" s="409">
        <v>0.7</v>
      </c>
      <c r="AH64" s="410"/>
      <c r="AI64" s="409">
        <v>1</v>
      </c>
      <c r="AJ64" s="410"/>
      <c r="AK64" s="409"/>
      <c r="AL64" s="410"/>
    </row>
    <row r="65" spans="1:38" x14ac:dyDescent="0.35">
      <c r="A65" s="413" t="s">
        <v>255</v>
      </c>
      <c r="B65" s="413"/>
      <c r="C65" s="413"/>
      <c r="D65" s="413"/>
      <c r="E65" s="413"/>
      <c r="F65" s="413"/>
      <c r="G65" s="413"/>
      <c r="H65" s="413"/>
      <c r="I65" s="413"/>
      <c r="K65" s="409" t="s">
        <v>686</v>
      </c>
      <c r="L65" s="410"/>
      <c r="M65" s="409">
        <v>1.1000000000000001</v>
      </c>
      <c r="N65" s="410"/>
      <c r="O65" s="409">
        <v>0.8</v>
      </c>
      <c r="P65" s="410"/>
      <c r="Q65" s="409">
        <v>1</v>
      </c>
      <c r="R65" s="410"/>
      <c r="S65" s="409">
        <v>0.7</v>
      </c>
      <c r="T65" s="410"/>
      <c r="U65" s="409">
        <v>1</v>
      </c>
      <c r="V65" s="410"/>
      <c r="W65" s="409">
        <v>0.9</v>
      </c>
      <c r="X65" s="410"/>
      <c r="Y65" s="409">
        <v>0.7</v>
      </c>
      <c r="Z65" s="410"/>
      <c r="AA65" s="409">
        <v>0.7</v>
      </c>
      <c r="AB65" s="410"/>
      <c r="AC65" s="409">
        <v>0.7</v>
      </c>
      <c r="AD65" s="410"/>
      <c r="AE65" s="409">
        <v>1</v>
      </c>
      <c r="AF65" s="410"/>
      <c r="AG65" s="409">
        <v>0.7</v>
      </c>
      <c r="AH65" s="410"/>
      <c r="AI65" s="409">
        <v>1</v>
      </c>
      <c r="AJ65" s="410"/>
      <c r="AK65" s="409"/>
      <c r="AL65" s="410"/>
    </row>
    <row r="66" spans="1:38" x14ac:dyDescent="0.35">
      <c r="A66" s="413" t="s">
        <v>256</v>
      </c>
      <c r="B66" s="413"/>
      <c r="C66" s="413"/>
      <c r="D66" s="413"/>
      <c r="E66" s="413"/>
      <c r="F66" s="413"/>
      <c r="G66" s="413"/>
      <c r="H66" s="413"/>
      <c r="I66" s="413"/>
      <c r="K66" s="409" t="s">
        <v>686</v>
      </c>
      <c r="L66" s="410"/>
      <c r="M66" s="409">
        <v>1.1000000000000001</v>
      </c>
      <c r="N66" s="410"/>
      <c r="O66" s="409">
        <v>0.8</v>
      </c>
      <c r="P66" s="410"/>
      <c r="Q66" s="409">
        <v>1</v>
      </c>
      <c r="R66" s="410"/>
      <c r="S66" s="409">
        <v>0.7</v>
      </c>
      <c r="T66" s="410"/>
      <c r="U66" s="409">
        <v>1</v>
      </c>
      <c r="V66" s="410"/>
      <c r="W66" s="409">
        <v>0.9</v>
      </c>
      <c r="X66" s="410"/>
      <c r="Y66" s="409">
        <v>0.7</v>
      </c>
      <c r="Z66" s="410"/>
      <c r="AA66" s="409">
        <v>0.7</v>
      </c>
      <c r="AB66" s="410"/>
      <c r="AC66" s="409">
        <v>0.7</v>
      </c>
      <c r="AD66" s="410"/>
      <c r="AE66" s="409">
        <v>1</v>
      </c>
      <c r="AF66" s="410"/>
      <c r="AG66" s="409">
        <v>0.7</v>
      </c>
      <c r="AH66" s="410"/>
      <c r="AI66" s="409">
        <v>1</v>
      </c>
      <c r="AJ66" s="410"/>
      <c r="AK66" s="409"/>
      <c r="AL66" s="410"/>
    </row>
    <row r="67" spans="1:38" x14ac:dyDescent="0.35">
      <c r="A67" s="413" t="s">
        <v>257</v>
      </c>
      <c r="B67" s="413"/>
      <c r="C67" s="413"/>
      <c r="D67" s="413"/>
      <c r="E67" s="413"/>
      <c r="F67" s="413"/>
      <c r="G67" s="413"/>
      <c r="H67" s="413"/>
      <c r="I67" s="413"/>
      <c r="K67" s="409" t="s">
        <v>686</v>
      </c>
      <c r="L67" s="410"/>
      <c r="M67" s="409">
        <v>1.1000000000000001</v>
      </c>
      <c r="N67" s="410"/>
      <c r="O67" s="409">
        <v>0.8</v>
      </c>
      <c r="P67" s="410"/>
      <c r="Q67" s="409">
        <v>1</v>
      </c>
      <c r="R67" s="410"/>
      <c r="S67" s="409">
        <v>0.7</v>
      </c>
      <c r="T67" s="410"/>
      <c r="U67" s="409">
        <v>1</v>
      </c>
      <c r="V67" s="410"/>
      <c r="W67" s="409">
        <v>0.9</v>
      </c>
      <c r="X67" s="410"/>
      <c r="Y67" s="409">
        <v>0.7</v>
      </c>
      <c r="Z67" s="410"/>
      <c r="AA67" s="409">
        <v>0.7</v>
      </c>
      <c r="AB67" s="410"/>
      <c r="AC67" s="409">
        <v>0.7</v>
      </c>
      <c r="AD67" s="410"/>
      <c r="AE67" s="409">
        <v>1</v>
      </c>
      <c r="AF67" s="410"/>
      <c r="AG67" s="409">
        <v>0.7</v>
      </c>
      <c r="AH67" s="410"/>
      <c r="AI67" s="409">
        <v>1</v>
      </c>
      <c r="AJ67" s="410"/>
      <c r="AK67" s="409"/>
      <c r="AL67" s="410"/>
    </row>
    <row r="68" spans="1:38" x14ac:dyDescent="0.35">
      <c r="A68" s="413" t="s">
        <v>258</v>
      </c>
      <c r="B68" s="413"/>
      <c r="C68" s="413"/>
      <c r="D68" s="413"/>
      <c r="E68" s="413"/>
      <c r="F68" s="413"/>
      <c r="G68" s="413"/>
      <c r="H68" s="413"/>
      <c r="I68" s="413"/>
      <c r="K68" s="409" t="s">
        <v>686</v>
      </c>
      <c r="L68" s="410"/>
      <c r="M68" s="409">
        <v>1.1000000000000001</v>
      </c>
      <c r="N68" s="410"/>
      <c r="O68" s="409">
        <v>0.8</v>
      </c>
      <c r="P68" s="410"/>
      <c r="Q68" s="409">
        <v>1</v>
      </c>
      <c r="R68" s="410"/>
      <c r="S68" s="409">
        <v>0.7</v>
      </c>
      <c r="T68" s="410"/>
      <c r="U68" s="409">
        <v>1</v>
      </c>
      <c r="V68" s="410"/>
      <c r="W68" s="409">
        <v>0.9</v>
      </c>
      <c r="X68" s="410"/>
      <c r="Y68" s="409">
        <v>0.7</v>
      </c>
      <c r="Z68" s="410"/>
      <c r="AA68" s="409">
        <v>0.7</v>
      </c>
      <c r="AB68" s="410"/>
      <c r="AC68" s="409">
        <v>0.7</v>
      </c>
      <c r="AD68" s="410"/>
      <c r="AE68" s="409">
        <v>1</v>
      </c>
      <c r="AF68" s="410"/>
      <c r="AG68" s="409">
        <v>0.7</v>
      </c>
      <c r="AH68" s="410"/>
      <c r="AI68" s="409">
        <v>1</v>
      </c>
      <c r="AJ68" s="410"/>
      <c r="AK68" s="409"/>
      <c r="AL68" s="410"/>
    </row>
    <row r="69" spans="1:38" x14ac:dyDescent="0.35">
      <c r="A69" s="413" t="s">
        <v>259</v>
      </c>
      <c r="B69" s="413"/>
      <c r="C69" s="413"/>
      <c r="D69" s="413"/>
      <c r="E69" s="413"/>
      <c r="F69" s="413"/>
      <c r="G69" s="413"/>
      <c r="H69" s="413"/>
      <c r="I69" s="413"/>
      <c r="K69" s="409" t="s">
        <v>686</v>
      </c>
      <c r="L69" s="410"/>
      <c r="M69" s="409">
        <v>1.1000000000000001</v>
      </c>
      <c r="N69" s="410"/>
      <c r="O69" s="409">
        <v>0.8</v>
      </c>
      <c r="P69" s="410"/>
      <c r="Q69" s="409">
        <v>1</v>
      </c>
      <c r="R69" s="410"/>
      <c r="S69" s="409">
        <v>0.7</v>
      </c>
      <c r="T69" s="410"/>
      <c r="U69" s="409">
        <v>1</v>
      </c>
      <c r="V69" s="410"/>
      <c r="W69" s="409">
        <v>0.9</v>
      </c>
      <c r="X69" s="410"/>
      <c r="Y69" s="409">
        <v>0.7</v>
      </c>
      <c r="Z69" s="410"/>
      <c r="AA69" s="409">
        <v>0.7</v>
      </c>
      <c r="AB69" s="410"/>
      <c r="AC69" s="409">
        <v>0.7</v>
      </c>
      <c r="AD69" s="410"/>
      <c r="AE69" s="409">
        <v>1</v>
      </c>
      <c r="AF69" s="410"/>
      <c r="AG69" s="409">
        <v>0.7</v>
      </c>
      <c r="AH69" s="410"/>
      <c r="AI69" s="409">
        <v>1</v>
      </c>
      <c r="AJ69" s="410"/>
      <c r="AK69" s="409"/>
      <c r="AL69" s="410"/>
    </row>
    <row r="70" spans="1:38" x14ac:dyDescent="0.35">
      <c r="A70" s="413" t="s">
        <v>260</v>
      </c>
      <c r="B70" s="413"/>
      <c r="C70" s="413"/>
      <c r="D70" s="413"/>
      <c r="E70" s="413"/>
      <c r="F70" s="413"/>
      <c r="G70" s="413"/>
      <c r="H70" s="413"/>
      <c r="I70" s="413"/>
      <c r="K70" s="409" t="s">
        <v>686</v>
      </c>
      <c r="L70" s="410"/>
      <c r="M70" s="409">
        <v>1.1000000000000001</v>
      </c>
      <c r="N70" s="410"/>
      <c r="O70" s="409">
        <v>0.8</v>
      </c>
      <c r="P70" s="410"/>
      <c r="Q70" s="409">
        <v>1</v>
      </c>
      <c r="R70" s="410"/>
      <c r="S70" s="409">
        <v>0.7</v>
      </c>
      <c r="T70" s="410"/>
      <c r="U70" s="409">
        <v>1</v>
      </c>
      <c r="V70" s="410"/>
      <c r="W70" s="409">
        <v>0.9</v>
      </c>
      <c r="X70" s="410"/>
      <c r="Y70" s="409">
        <v>0.7</v>
      </c>
      <c r="Z70" s="410"/>
      <c r="AA70" s="409">
        <v>0.7</v>
      </c>
      <c r="AB70" s="410"/>
      <c r="AC70" s="409">
        <v>0.7</v>
      </c>
      <c r="AD70" s="410"/>
      <c r="AE70" s="409">
        <v>1</v>
      </c>
      <c r="AF70" s="410"/>
      <c r="AG70" s="409">
        <v>0.7</v>
      </c>
      <c r="AH70" s="410"/>
      <c r="AI70" s="409">
        <v>1</v>
      </c>
      <c r="AJ70" s="410"/>
      <c r="AK70" s="409"/>
      <c r="AL70" s="410"/>
    </row>
    <row r="71" spans="1:38" x14ac:dyDescent="0.35">
      <c r="A71" s="413" t="s">
        <v>262</v>
      </c>
      <c r="B71" s="413"/>
      <c r="C71" s="413"/>
      <c r="D71" s="413"/>
      <c r="E71" s="413"/>
      <c r="F71" s="413"/>
      <c r="G71" s="413"/>
      <c r="H71" s="413"/>
      <c r="I71" s="413"/>
      <c r="K71" s="409" t="s">
        <v>686</v>
      </c>
      <c r="L71" s="410"/>
      <c r="M71" s="409">
        <v>1.1000000000000001</v>
      </c>
      <c r="N71" s="410"/>
      <c r="O71" s="409">
        <v>0.8</v>
      </c>
      <c r="P71" s="410"/>
      <c r="Q71" s="409">
        <v>1</v>
      </c>
      <c r="R71" s="410"/>
      <c r="S71" s="409">
        <v>0.7</v>
      </c>
      <c r="T71" s="410"/>
      <c r="U71" s="409">
        <v>1</v>
      </c>
      <c r="V71" s="410"/>
      <c r="W71" s="409">
        <v>0.9</v>
      </c>
      <c r="X71" s="410"/>
      <c r="Y71" s="409">
        <v>0.7</v>
      </c>
      <c r="Z71" s="410"/>
      <c r="AA71" s="409">
        <v>0.7</v>
      </c>
      <c r="AB71" s="410"/>
      <c r="AC71" s="409">
        <v>0.7</v>
      </c>
      <c r="AD71" s="410"/>
      <c r="AE71" s="409">
        <v>1</v>
      </c>
      <c r="AF71" s="410"/>
      <c r="AG71" s="409">
        <v>0.7</v>
      </c>
      <c r="AH71" s="410"/>
      <c r="AI71" s="409">
        <v>1</v>
      </c>
      <c r="AJ71" s="410"/>
      <c r="AK71" s="409"/>
      <c r="AL71" s="410"/>
    </row>
    <row r="72" spans="1:38" x14ac:dyDescent="0.35">
      <c r="A72" s="413" t="s">
        <v>261</v>
      </c>
      <c r="B72" s="413"/>
      <c r="C72" s="413"/>
      <c r="D72" s="413"/>
      <c r="E72" s="413"/>
      <c r="F72" s="413"/>
      <c r="G72" s="413"/>
      <c r="H72" s="413"/>
      <c r="I72" s="413"/>
      <c r="K72" s="409" t="s">
        <v>686</v>
      </c>
      <c r="L72" s="410"/>
      <c r="M72" s="409">
        <v>1.1000000000000001</v>
      </c>
      <c r="N72" s="410"/>
      <c r="O72" s="409">
        <v>0.8</v>
      </c>
      <c r="P72" s="410"/>
      <c r="Q72" s="409">
        <v>1</v>
      </c>
      <c r="R72" s="410"/>
      <c r="S72" s="409">
        <v>0.7</v>
      </c>
      <c r="T72" s="410"/>
      <c r="U72" s="409">
        <v>1</v>
      </c>
      <c r="V72" s="410"/>
      <c r="W72" s="409">
        <v>0.9</v>
      </c>
      <c r="X72" s="410"/>
      <c r="Y72" s="409">
        <v>0.7</v>
      </c>
      <c r="Z72" s="410"/>
      <c r="AA72" s="409">
        <v>0.7</v>
      </c>
      <c r="AB72" s="410"/>
      <c r="AC72" s="409">
        <v>0.7</v>
      </c>
      <c r="AD72" s="410"/>
      <c r="AE72" s="409">
        <v>1</v>
      </c>
      <c r="AF72" s="410"/>
      <c r="AG72" s="409">
        <v>0.7</v>
      </c>
      <c r="AH72" s="410"/>
      <c r="AI72" s="409">
        <v>1</v>
      </c>
      <c r="AJ72" s="410"/>
      <c r="AK72" s="409"/>
      <c r="AL72" s="410"/>
    </row>
    <row r="73" spans="1:38" x14ac:dyDescent="0.35">
      <c r="A73" s="413" t="s">
        <v>263</v>
      </c>
      <c r="B73" s="413"/>
      <c r="C73" s="413"/>
      <c r="D73" s="413"/>
      <c r="E73" s="413"/>
      <c r="F73" s="413"/>
      <c r="G73" s="413"/>
      <c r="H73" s="413"/>
      <c r="I73" s="413"/>
      <c r="K73" s="409" t="s">
        <v>686</v>
      </c>
      <c r="L73" s="410"/>
      <c r="M73" s="409">
        <v>1.1000000000000001</v>
      </c>
      <c r="N73" s="410"/>
      <c r="O73" s="409">
        <v>0.8</v>
      </c>
      <c r="P73" s="410"/>
      <c r="Q73" s="409">
        <v>1</v>
      </c>
      <c r="R73" s="410"/>
      <c r="S73" s="409">
        <v>0.7</v>
      </c>
      <c r="T73" s="410"/>
      <c r="U73" s="409">
        <v>1</v>
      </c>
      <c r="V73" s="410"/>
      <c r="W73" s="409">
        <v>0.9</v>
      </c>
      <c r="X73" s="410"/>
      <c r="Y73" s="409">
        <v>0.7</v>
      </c>
      <c r="Z73" s="410"/>
      <c r="AA73" s="409">
        <v>0.7</v>
      </c>
      <c r="AB73" s="410"/>
      <c r="AC73" s="409">
        <v>0.7</v>
      </c>
      <c r="AD73" s="410"/>
      <c r="AE73" s="409">
        <v>1</v>
      </c>
      <c r="AF73" s="410"/>
      <c r="AG73" s="409">
        <v>0.7</v>
      </c>
      <c r="AH73" s="410"/>
      <c r="AI73" s="409">
        <v>1</v>
      </c>
      <c r="AJ73" s="410"/>
      <c r="AK73" s="409"/>
      <c r="AL73" s="410"/>
    </row>
    <row r="74" spans="1:38" ht="8.5" customHeight="1" x14ac:dyDescent="0.35"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35">
      <c r="A75" s="543" t="s">
        <v>83</v>
      </c>
      <c r="B75" s="543"/>
      <c r="C75" s="543"/>
      <c r="D75" s="543"/>
      <c r="E75" s="543"/>
      <c r="F75" s="543"/>
      <c r="G75" s="543"/>
      <c r="H75" s="543"/>
      <c r="I75" s="543"/>
      <c r="K75" s="216"/>
      <c r="L75" s="216"/>
      <c r="M75" s="205"/>
      <c r="N75" s="205"/>
      <c r="O75" s="214"/>
      <c r="P75" s="21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4"/>
      <c r="AE75" s="203"/>
      <c r="AF75" s="203"/>
      <c r="AG75" s="154"/>
      <c r="AH75" s="154"/>
      <c r="AI75" s="154"/>
      <c r="AJ75" s="154"/>
      <c r="AK75" s="154"/>
      <c r="AL75" s="154"/>
    </row>
    <row r="76" spans="1:38" x14ac:dyDescent="0.35">
      <c r="A76" s="413" t="s">
        <v>87</v>
      </c>
      <c r="B76" s="413"/>
      <c r="C76" s="413"/>
      <c r="D76" s="413"/>
      <c r="E76" s="413"/>
      <c r="F76" s="413"/>
      <c r="G76" s="413"/>
      <c r="H76" s="413"/>
      <c r="I76" s="413"/>
      <c r="K76" s="409">
        <v>0.8</v>
      </c>
      <c r="L76" s="410"/>
      <c r="M76" s="409">
        <v>1.1000000000000001</v>
      </c>
      <c r="N76" s="410"/>
      <c r="O76" s="409">
        <v>0.8</v>
      </c>
      <c r="P76" s="410"/>
      <c r="Q76" s="409">
        <v>1</v>
      </c>
      <c r="R76" s="410"/>
      <c r="S76" s="409">
        <v>1.2</v>
      </c>
      <c r="T76" s="410"/>
      <c r="U76" s="409">
        <v>0.8</v>
      </c>
      <c r="V76" s="410"/>
      <c r="W76" s="409">
        <v>1.1000000000000001</v>
      </c>
      <c r="X76" s="410"/>
      <c r="Y76" s="409">
        <v>0.9</v>
      </c>
      <c r="Z76" s="410"/>
      <c r="AA76" s="409">
        <v>0.9</v>
      </c>
      <c r="AB76" s="410"/>
      <c r="AC76" s="409">
        <v>1.1000000000000001</v>
      </c>
      <c r="AD76" s="410"/>
      <c r="AE76" s="409">
        <v>0.7</v>
      </c>
      <c r="AF76" s="410"/>
      <c r="AG76" s="409">
        <v>0.9</v>
      </c>
      <c r="AH76" s="410"/>
      <c r="AI76" s="409">
        <v>1</v>
      </c>
      <c r="AJ76" s="410"/>
      <c r="AK76" s="409"/>
      <c r="AL76" s="410"/>
    </row>
    <row r="77" spans="1:38" x14ac:dyDescent="0.35">
      <c r="A77" s="413" t="s">
        <v>369</v>
      </c>
      <c r="B77" s="413"/>
      <c r="C77" s="413"/>
      <c r="D77" s="413"/>
      <c r="E77" s="413"/>
      <c r="F77" s="413"/>
      <c r="G77" s="413"/>
      <c r="H77" s="413"/>
      <c r="I77" s="413"/>
      <c r="K77" s="409">
        <v>0.8</v>
      </c>
      <c r="L77" s="410"/>
      <c r="M77" s="409">
        <v>1.1000000000000001</v>
      </c>
      <c r="N77" s="410"/>
      <c r="O77" s="409">
        <v>0.8</v>
      </c>
      <c r="P77" s="410"/>
      <c r="Q77" s="409">
        <v>1</v>
      </c>
      <c r="R77" s="410"/>
      <c r="S77" s="409">
        <v>1.2</v>
      </c>
      <c r="T77" s="410"/>
      <c r="U77" s="409">
        <v>0.8</v>
      </c>
      <c r="V77" s="410"/>
      <c r="W77" s="409">
        <v>1.2</v>
      </c>
      <c r="X77" s="410"/>
      <c r="Y77" s="409">
        <v>0.9</v>
      </c>
      <c r="Z77" s="410"/>
      <c r="AA77" s="409">
        <v>1.1000000000000001</v>
      </c>
      <c r="AB77" s="410"/>
      <c r="AC77" s="409">
        <v>1.1000000000000001</v>
      </c>
      <c r="AD77" s="410"/>
      <c r="AE77" s="409">
        <v>0.7</v>
      </c>
      <c r="AF77" s="410"/>
      <c r="AG77" s="409">
        <v>0.9</v>
      </c>
      <c r="AH77" s="410"/>
      <c r="AI77" s="409">
        <v>1.2</v>
      </c>
      <c r="AJ77" s="410"/>
      <c r="AK77" s="409"/>
      <c r="AL77" s="410"/>
    </row>
    <row r="78" spans="1:38" x14ac:dyDescent="0.35">
      <c r="A78" s="413" t="s">
        <v>88</v>
      </c>
      <c r="B78" s="413"/>
      <c r="C78" s="413"/>
      <c r="D78" s="413"/>
      <c r="E78" s="413"/>
      <c r="F78" s="413"/>
      <c r="G78" s="413"/>
      <c r="H78" s="413"/>
      <c r="I78" s="413"/>
      <c r="K78" s="409">
        <v>0.8</v>
      </c>
      <c r="L78" s="410"/>
      <c r="M78" s="409">
        <v>1.1000000000000001</v>
      </c>
      <c r="N78" s="410"/>
      <c r="O78" s="409">
        <v>0.8</v>
      </c>
      <c r="P78" s="410"/>
      <c r="Q78" s="409">
        <v>1</v>
      </c>
      <c r="R78" s="410"/>
      <c r="S78" s="409">
        <v>1.1000000000000001</v>
      </c>
      <c r="T78" s="410"/>
      <c r="U78" s="409">
        <v>0.8</v>
      </c>
      <c r="V78" s="410"/>
      <c r="W78" s="409">
        <v>1.1000000000000001</v>
      </c>
      <c r="X78" s="410"/>
      <c r="Y78" s="409">
        <v>0.9</v>
      </c>
      <c r="Z78" s="410"/>
      <c r="AA78" s="409">
        <v>1</v>
      </c>
      <c r="AB78" s="410"/>
      <c r="AC78" s="409">
        <v>1.1000000000000001</v>
      </c>
      <c r="AD78" s="410"/>
      <c r="AE78" s="409">
        <v>0.7</v>
      </c>
      <c r="AF78" s="410"/>
      <c r="AG78" s="409">
        <v>1</v>
      </c>
      <c r="AH78" s="410"/>
      <c r="AI78" s="409">
        <v>1.2</v>
      </c>
      <c r="AJ78" s="410"/>
      <c r="AK78" s="409"/>
      <c r="AL78" s="410"/>
    </row>
    <row r="79" spans="1:38" x14ac:dyDescent="0.35">
      <c r="A79" s="413" t="s">
        <v>86</v>
      </c>
      <c r="B79" s="413"/>
      <c r="C79" s="413"/>
      <c r="D79" s="413"/>
      <c r="E79" s="413"/>
      <c r="F79" s="413"/>
      <c r="G79" s="413"/>
      <c r="H79" s="413"/>
      <c r="I79" s="413"/>
      <c r="K79" s="409">
        <v>0.8</v>
      </c>
      <c r="L79" s="410"/>
      <c r="M79" s="409">
        <v>0.8</v>
      </c>
      <c r="N79" s="410"/>
      <c r="O79" s="409">
        <v>0.8</v>
      </c>
      <c r="P79" s="410"/>
      <c r="Q79" s="409">
        <v>1</v>
      </c>
      <c r="R79" s="410"/>
      <c r="S79" s="409">
        <v>1.1000000000000001</v>
      </c>
      <c r="T79" s="410"/>
      <c r="U79" s="409">
        <v>0.8</v>
      </c>
      <c r="V79" s="410"/>
      <c r="W79" s="409">
        <v>1.1000000000000001</v>
      </c>
      <c r="X79" s="410"/>
      <c r="Y79" s="409">
        <v>0.9</v>
      </c>
      <c r="Z79" s="410"/>
      <c r="AA79" s="409">
        <v>1.1000000000000001</v>
      </c>
      <c r="AB79" s="410"/>
      <c r="AC79" s="409">
        <v>1.2</v>
      </c>
      <c r="AD79" s="410"/>
      <c r="AE79" s="409">
        <v>0.7</v>
      </c>
      <c r="AF79" s="410"/>
      <c r="AG79" s="409">
        <v>0.9</v>
      </c>
      <c r="AH79" s="410"/>
      <c r="AI79" s="409">
        <v>1.2</v>
      </c>
      <c r="AJ79" s="410"/>
      <c r="AK79" s="409"/>
      <c r="AL79" s="410"/>
    </row>
    <row r="80" spans="1:38" x14ac:dyDescent="0.35">
      <c r="A80" s="413" t="s">
        <v>84</v>
      </c>
      <c r="B80" s="413"/>
      <c r="C80" s="413"/>
      <c r="D80" s="413"/>
      <c r="E80" s="413"/>
      <c r="F80" s="413"/>
      <c r="G80" s="413"/>
      <c r="H80" s="413"/>
      <c r="I80" s="413"/>
      <c r="K80" s="409">
        <v>0.8</v>
      </c>
      <c r="L80" s="410"/>
      <c r="M80" s="409">
        <v>1.1000000000000001</v>
      </c>
      <c r="N80" s="410"/>
      <c r="O80" s="409">
        <v>0.8</v>
      </c>
      <c r="P80" s="410"/>
      <c r="Q80" s="409">
        <v>1</v>
      </c>
      <c r="R80" s="410"/>
      <c r="S80" s="409">
        <v>1.1000000000000001</v>
      </c>
      <c r="T80" s="410"/>
      <c r="U80" s="409">
        <v>0.8</v>
      </c>
      <c r="V80" s="410"/>
      <c r="W80" s="409">
        <v>1.1000000000000001</v>
      </c>
      <c r="X80" s="410"/>
      <c r="Y80" s="409">
        <v>0.9</v>
      </c>
      <c r="Z80" s="410"/>
      <c r="AA80" s="409">
        <v>1.1000000000000001</v>
      </c>
      <c r="AB80" s="410"/>
      <c r="AC80" s="409">
        <v>1.3</v>
      </c>
      <c r="AD80" s="410"/>
      <c r="AE80" s="409">
        <v>0.7</v>
      </c>
      <c r="AF80" s="410"/>
      <c r="AG80" s="409">
        <v>0.9</v>
      </c>
      <c r="AH80" s="410"/>
      <c r="AI80" s="409">
        <v>1.2</v>
      </c>
      <c r="AJ80" s="410"/>
      <c r="AK80" s="409"/>
      <c r="AL80" s="410"/>
    </row>
    <row r="81" spans="1:38" x14ac:dyDescent="0.35">
      <c r="A81" s="413" t="s">
        <v>85</v>
      </c>
      <c r="B81" s="413"/>
      <c r="C81" s="413"/>
      <c r="D81" s="413"/>
      <c r="E81" s="413"/>
      <c r="F81" s="413"/>
      <c r="G81" s="413"/>
      <c r="H81" s="413"/>
      <c r="I81" s="413"/>
      <c r="K81" s="409">
        <v>0.8</v>
      </c>
      <c r="L81" s="410"/>
      <c r="M81" s="409">
        <v>0.8</v>
      </c>
      <c r="N81" s="410"/>
      <c r="O81" s="409">
        <v>0.8</v>
      </c>
      <c r="P81" s="410"/>
      <c r="Q81" s="409">
        <v>1</v>
      </c>
      <c r="R81" s="410"/>
      <c r="S81" s="409">
        <v>1.1000000000000001</v>
      </c>
      <c r="T81" s="410"/>
      <c r="U81" s="409">
        <v>0.8</v>
      </c>
      <c r="V81" s="410"/>
      <c r="W81" s="409">
        <v>1.1000000000000001</v>
      </c>
      <c r="X81" s="410"/>
      <c r="Y81" s="409">
        <v>1.1000000000000001</v>
      </c>
      <c r="Z81" s="410"/>
      <c r="AA81" s="409">
        <v>1.1000000000000001</v>
      </c>
      <c r="AB81" s="410"/>
      <c r="AC81" s="409">
        <v>1.2</v>
      </c>
      <c r="AD81" s="410"/>
      <c r="AE81" s="409">
        <v>1</v>
      </c>
      <c r="AF81" s="410"/>
      <c r="AG81" s="409">
        <v>0.9</v>
      </c>
      <c r="AH81" s="410"/>
      <c r="AI81" s="409">
        <v>1.2</v>
      </c>
      <c r="AJ81" s="410"/>
      <c r="AK81" s="409"/>
      <c r="AL81" s="410"/>
    </row>
    <row r="82" spans="1:38" ht="8.5" customHeight="1" x14ac:dyDescent="0.35"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35">
      <c r="A83" s="543" t="s">
        <v>89</v>
      </c>
      <c r="B83" s="543"/>
      <c r="C83" s="543"/>
      <c r="D83" s="543"/>
      <c r="E83" s="543"/>
      <c r="F83" s="543"/>
      <c r="G83" s="543"/>
      <c r="H83" s="543"/>
      <c r="I83" s="543"/>
      <c r="K83" s="216"/>
      <c r="L83" s="216"/>
      <c r="M83" s="205"/>
      <c r="N83" s="205"/>
      <c r="O83" s="214"/>
      <c r="P83" s="21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203"/>
      <c r="AF83" s="203"/>
      <c r="AG83" s="154"/>
      <c r="AH83" s="154"/>
      <c r="AI83" s="154"/>
      <c r="AJ83" s="154"/>
      <c r="AK83" s="154"/>
      <c r="AL83" s="154"/>
    </row>
    <row r="84" spans="1:38" x14ac:dyDescent="0.35">
      <c r="A84" s="413" t="s">
        <v>94</v>
      </c>
      <c r="B84" s="413"/>
      <c r="C84" s="413"/>
      <c r="D84" s="413"/>
      <c r="E84" s="413"/>
      <c r="F84" s="413"/>
      <c r="G84" s="413"/>
      <c r="H84" s="413"/>
      <c r="I84" s="413"/>
      <c r="K84" s="409">
        <v>1</v>
      </c>
      <c r="L84" s="410"/>
      <c r="M84" s="409">
        <v>0.9</v>
      </c>
      <c r="N84" s="410"/>
      <c r="O84" s="409">
        <v>1.1000000000000001</v>
      </c>
      <c r="P84" s="410"/>
      <c r="Q84" s="409">
        <v>1.1000000000000001</v>
      </c>
      <c r="R84" s="410"/>
      <c r="S84" s="409">
        <v>0.7</v>
      </c>
      <c r="T84" s="410"/>
      <c r="U84" s="409">
        <v>1.1000000000000001</v>
      </c>
      <c r="V84" s="410"/>
      <c r="W84" s="409">
        <v>1</v>
      </c>
      <c r="X84" s="410"/>
      <c r="Y84" s="409">
        <v>0.7</v>
      </c>
      <c r="Z84" s="410"/>
      <c r="AA84" s="409">
        <v>1.1000000000000001</v>
      </c>
      <c r="AB84" s="410"/>
      <c r="AC84" s="409">
        <v>1</v>
      </c>
      <c r="AD84" s="410"/>
      <c r="AE84" s="409" t="s">
        <v>386</v>
      </c>
      <c r="AF84" s="410"/>
      <c r="AG84" s="409">
        <v>0.7</v>
      </c>
      <c r="AH84" s="410"/>
      <c r="AI84" s="409">
        <v>0.8</v>
      </c>
      <c r="AJ84" s="410"/>
      <c r="AK84" s="409"/>
      <c r="AL84" s="410"/>
    </row>
    <row r="85" spans="1:38" x14ac:dyDescent="0.35">
      <c r="A85" s="413" t="s">
        <v>368</v>
      </c>
      <c r="B85" s="413"/>
      <c r="C85" s="413"/>
      <c r="D85" s="413"/>
      <c r="E85" s="413"/>
      <c r="F85" s="413"/>
      <c r="G85" s="413"/>
      <c r="H85" s="413"/>
      <c r="I85" s="413"/>
      <c r="K85" s="409">
        <v>1</v>
      </c>
      <c r="L85" s="410"/>
      <c r="M85" s="409">
        <v>1.2</v>
      </c>
      <c r="N85" s="410"/>
      <c r="O85" s="409">
        <v>1.1000000000000001</v>
      </c>
      <c r="P85" s="410"/>
      <c r="Q85" s="409">
        <v>0.8</v>
      </c>
      <c r="R85" s="410"/>
      <c r="S85" s="409">
        <v>0.7</v>
      </c>
      <c r="T85" s="410"/>
      <c r="U85" s="409">
        <v>1.2</v>
      </c>
      <c r="V85" s="410"/>
      <c r="W85" s="409">
        <v>1</v>
      </c>
      <c r="X85" s="410"/>
      <c r="Y85" s="409">
        <v>0.7</v>
      </c>
      <c r="Z85" s="410"/>
      <c r="AA85" s="409">
        <v>1.1000000000000001</v>
      </c>
      <c r="AB85" s="410"/>
      <c r="AC85" s="409">
        <v>1</v>
      </c>
      <c r="AD85" s="410"/>
      <c r="AE85" s="409" t="s">
        <v>386</v>
      </c>
      <c r="AF85" s="410"/>
      <c r="AG85" s="409">
        <v>0.7</v>
      </c>
      <c r="AH85" s="410"/>
      <c r="AI85" s="409">
        <v>0.8</v>
      </c>
      <c r="AJ85" s="410"/>
      <c r="AK85" s="409"/>
      <c r="AL85" s="410"/>
    </row>
    <row r="86" spans="1:38" x14ac:dyDescent="0.35">
      <c r="A86" s="413" t="s">
        <v>227</v>
      </c>
      <c r="B86" s="413"/>
      <c r="C86" s="413"/>
      <c r="D86" s="413"/>
      <c r="E86" s="413"/>
      <c r="F86" s="413"/>
      <c r="G86" s="413"/>
      <c r="H86" s="413"/>
      <c r="I86" s="413"/>
      <c r="K86" s="409">
        <v>1</v>
      </c>
      <c r="L86" s="410"/>
      <c r="M86" s="409">
        <v>1.2</v>
      </c>
      <c r="N86" s="410"/>
      <c r="O86" s="409">
        <v>1.2</v>
      </c>
      <c r="P86" s="410"/>
      <c r="Q86" s="409">
        <v>0.8</v>
      </c>
      <c r="R86" s="410"/>
      <c r="S86" s="409">
        <v>1</v>
      </c>
      <c r="T86" s="410"/>
      <c r="U86" s="409">
        <v>1.2</v>
      </c>
      <c r="V86" s="410"/>
      <c r="W86" s="409">
        <v>1</v>
      </c>
      <c r="X86" s="410"/>
      <c r="Y86" s="409" t="s">
        <v>396</v>
      </c>
      <c r="Z86" s="410"/>
      <c r="AA86" s="409">
        <v>1.1000000000000001</v>
      </c>
      <c r="AB86" s="410"/>
      <c r="AC86" s="409" t="s">
        <v>387</v>
      </c>
      <c r="AD86" s="410"/>
      <c r="AE86" s="409" t="s">
        <v>386</v>
      </c>
      <c r="AF86" s="410"/>
      <c r="AG86" s="409">
        <v>0.7</v>
      </c>
      <c r="AH86" s="410"/>
      <c r="AI86" s="409">
        <v>0.8</v>
      </c>
      <c r="AJ86" s="410"/>
      <c r="AK86" s="409"/>
      <c r="AL86" s="410"/>
    </row>
    <row r="87" spans="1:38" x14ac:dyDescent="0.35">
      <c r="A87" s="413" t="s">
        <v>227</v>
      </c>
      <c r="B87" s="413"/>
      <c r="C87" s="413"/>
      <c r="D87" s="413"/>
      <c r="E87" s="413"/>
      <c r="F87" s="413"/>
      <c r="G87" s="413"/>
      <c r="H87" s="413"/>
      <c r="I87" s="413"/>
      <c r="K87" s="409">
        <v>1</v>
      </c>
      <c r="L87" s="410"/>
      <c r="M87" s="409">
        <v>1.2</v>
      </c>
      <c r="N87" s="410"/>
      <c r="O87" s="409">
        <v>1.2</v>
      </c>
      <c r="P87" s="410"/>
      <c r="Q87" s="409">
        <v>0.8</v>
      </c>
      <c r="R87" s="410"/>
      <c r="S87" s="409">
        <v>1</v>
      </c>
      <c r="T87" s="410"/>
      <c r="U87" s="409">
        <v>1.2</v>
      </c>
      <c r="V87" s="410"/>
      <c r="W87" s="409">
        <v>1</v>
      </c>
      <c r="X87" s="410"/>
      <c r="Y87" s="409">
        <v>0.7</v>
      </c>
      <c r="Z87" s="410"/>
      <c r="AA87" s="409">
        <v>1.1000000000000001</v>
      </c>
      <c r="AB87" s="410"/>
      <c r="AC87" s="409">
        <v>1</v>
      </c>
      <c r="AD87" s="410"/>
      <c r="AE87" s="409" t="s">
        <v>386</v>
      </c>
      <c r="AF87" s="410"/>
      <c r="AG87" s="409">
        <v>0.7</v>
      </c>
      <c r="AH87" s="410"/>
      <c r="AI87" s="409">
        <v>0.8</v>
      </c>
      <c r="AJ87" s="410"/>
      <c r="AK87" s="409"/>
      <c r="AL87" s="410"/>
    </row>
    <row r="88" spans="1:38" x14ac:dyDescent="0.35">
      <c r="A88" s="413" t="s">
        <v>227</v>
      </c>
      <c r="B88" s="413"/>
      <c r="C88" s="413"/>
      <c r="D88" s="413"/>
      <c r="E88" s="413"/>
      <c r="F88" s="413"/>
      <c r="G88" s="413"/>
      <c r="H88" s="413"/>
      <c r="I88" s="413"/>
      <c r="K88" s="409">
        <v>1</v>
      </c>
      <c r="L88" s="410"/>
      <c r="M88" s="409">
        <v>1.2</v>
      </c>
      <c r="N88" s="410"/>
      <c r="O88" s="409">
        <v>1.2</v>
      </c>
      <c r="P88" s="410"/>
      <c r="Q88" s="409">
        <v>0.8</v>
      </c>
      <c r="R88" s="410"/>
      <c r="S88" s="409">
        <v>1</v>
      </c>
      <c r="T88" s="410"/>
      <c r="U88" s="409">
        <v>1.2</v>
      </c>
      <c r="V88" s="410"/>
      <c r="W88" s="409">
        <v>1</v>
      </c>
      <c r="X88" s="410"/>
      <c r="Y88" s="409">
        <v>0.7</v>
      </c>
      <c r="Z88" s="410"/>
      <c r="AA88" s="409">
        <v>1.1000000000000001</v>
      </c>
      <c r="AB88" s="410"/>
      <c r="AC88" s="409">
        <v>1</v>
      </c>
      <c r="AD88" s="410"/>
      <c r="AE88" s="409" t="s">
        <v>386</v>
      </c>
      <c r="AF88" s="410"/>
      <c r="AG88" s="409">
        <v>0.7</v>
      </c>
      <c r="AH88" s="410"/>
      <c r="AI88" s="409">
        <v>0.8</v>
      </c>
      <c r="AJ88" s="410"/>
      <c r="AK88" s="409"/>
      <c r="AL88" s="410"/>
    </row>
    <row r="89" spans="1:38" x14ac:dyDescent="0.35">
      <c r="A89" s="413" t="s">
        <v>229</v>
      </c>
      <c r="B89" s="413"/>
      <c r="C89" s="413"/>
      <c r="D89" s="413"/>
      <c r="E89" s="413"/>
      <c r="F89" s="413"/>
      <c r="G89" s="413"/>
      <c r="H89" s="413"/>
      <c r="I89" s="413"/>
      <c r="K89" s="409">
        <v>1.2</v>
      </c>
      <c r="L89" s="410"/>
      <c r="M89" s="409" t="s">
        <v>396</v>
      </c>
      <c r="N89" s="410"/>
      <c r="O89" s="409">
        <v>1.3</v>
      </c>
      <c r="P89" s="410"/>
      <c r="Q89" s="409" t="s">
        <v>386</v>
      </c>
      <c r="R89" s="410"/>
      <c r="S89" s="409" t="s">
        <v>387</v>
      </c>
      <c r="T89" s="410"/>
      <c r="U89" s="409">
        <v>1.2</v>
      </c>
      <c r="V89" s="410"/>
      <c r="W89" s="409">
        <v>0.8</v>
      </c>
      <c r="X89" s="410"/>
      <c r="Y89" s="409" t="s">
        <v>396</v>
      </c>
      <c r="Z89" s="410"/>
      <c r="AA89" s="409">
        <v>1.1000000000000001</v>
      </c>
      <c r="AB89" s="410"/>
      <c r="AC89" s="409" t="s">
        <v>396</v>
      </c>
      <c r="AD89" s="410"/>
      <c r="AE89" s="409" t="s">
        <v>417</v>
      </c>
      <c r="AF89" s="410"/>
      <c r="AG89" s="409">
        <v>0.7</v>
      </c>
      <c r="AH89" s="410"/>
      <c r="AI89" s="409" t="s">
        <v>396</v>
      </c>
      <c r="AJ89" s="410"/>
      <c r="AK89" s="409"/>
      <c r="AL89" s="410"/>
    </row>
    <row r="90" spans="1:38" x14ac:dyDescent="0.35">
      <c r="A90" s="413" t="s">
        <v>229</v>
      </c>
      <c r="B90" s="413"/>
      <c r="C90" s="413"/>
      <c r="D90" s="413"/>
      <c r="E90" s="413"/>
      <c r="F90" s="413"/>
      <c r="G90" s="413"/>
      <c r="H90" s="413"/>
      <c r="I90" s="413"/>
      <c r="K90" s="409">
        <v>1.2</v>
      </c>
      <c r="L90" s="410"/>
      <c r="M90" s="409">
        <v>1.2</v>
      </c>
      <c r="N90" s="410"/>
      <c r="O90" s="409">
        <v>1.3</v>
      </c>
      <c r="P90" s="410"/>
      <c r="Q90" s="409">
        <v>0.8</v>
      </c>
      <c r="R90" s="410"/>
      <c r="S90" s="409">
        <v>0.7</v>
      </c>
      <c r="T90" s="410"/>
      <c r="U90" s="409">
        <v>1.2</v>
      </c>
      <c r="V90" s="410"/>
      <c r="W90" s="409">
        <v>0.8</v>
      </c>
      <c r="X90" s="410"/>
      <c r="Y90" s="409">
        <v>0.7</v>
      </c>
      <c r="Z90" s="410"/>
      <c r="AA90" s="409">
        <v>1.1000000000000001</v>
      </c>
      <c r="AB90" s="410"/>
      <c r="AC90" s="409">
        <v>1</v>
      </c>
      <c r="AD90" s="410"/>
      <c r="AE90" s="409" t="s">
        <v>417</v>
      </c>
      <c r="AF90" s="410"/>
      <c r="AG90" s="409">
        <v>0.7</v>
      </c>
      <c r="AH90" s="410"/>
      <c r="AI90" s="409">
        <v>0.8</v>
      </c>
      <c r="AJ90" s="410"/>
      <c r="AK90" s="409"/>
      <c r="AL90" s="410"/>
    </row>
    <row r="91" spans="1:38" x14ac:dyDescent="0.35">
      <c r="A91" s="413" t="s">
        <v>229</v>
      </c>
      <c r="B91" s="413"/>
      <c r="C91" s="413"/>
      <c r="D91" s="413"/>
      <c r="E91" s="413"/>
      <c r="F91" s="413"/>
      <c r="G91" s="413"/>
      <c r="H91" s="413"/>
      <c r="I91" s="413"/>
      <c r="K91" s="409">
        <v>1.2</v>
      </c>
      <c r="L91" s="410"/>
      <c r="M91" s="409">
        <v>1.2</v>
      </c>
      <c r="N91" s="410"/>
      <c r="O91" s="409">
        <v>1.3</v>
      </c>
      <c r="P91" s="410"/>
      <c r="Q91" s="409">
        <v>0.8</v>
      </c>
      <c r="R91" s="410"/>
      <c r="S91" s="409">
        <v>0.7</v>
      </c>
      <c r="T91" s="410"/>
      <c r="U91" s="409">
        <v>1.2</v>
      </c>
      <c r="V91" s="410"/>
      <c r="W91" s="409">
        <v>0.8</v>
      </c>
      <c r="X91" s="410"/>
      <c r="Y91" s="409">
        <v>0.7</v>
      </c>
      <c r="Z91" s="410"/>
      <c r="AA91" s="409">
        <v>1.1000000000000001</v>
      </c>
      <c r="AB91" s="410"/>
      <c r="AC91" s="409">
        <v>1</v>
      </c>
      <c r="AD91" s="410"/>
      <c r="AE91" s="409" t="s">
        <v>417</v>
      </c>
      <c r="AF91" s="410"/>
      <c r="AG91" s="409">
        <v>0.7</v>
      </c>
      <c r="AH91" s="410"/>
      <c r="AI91" s="409">
        <v>0.8</v>
      </c>
      <c r="AJ91" s="410"/>
      <c r="AK91" s="409"/>
      <c r="AL91" s="410"/>
    </row>
    <row r="92" spans="1:38" x14ac:dyDescent="0.35">
      <c r="A92" s="413" t="s">
        <v>187</v>
      </c>
      <c r="B92" s="413"/>
      <c r="C92" s="413"/>
      <c r="D92" s="413"/>
      <c r="E92" s="413"/>
      <c r="F92" s="413"/>
      <c r="G92" s="413"/>
      <c r="H92" s="413"/>
      <c r="I92" s="413"/>
      <c r="K92" s="409">
        <v>0.7</v>
      </c>
      <c r="L92" s="410"/>
      <c r="M92" s="409">
        <v>0.7</v>
      </c>
      <c r="N92" s="410"/>
      <c r="O92" s="409">
        <v>0.7</v>
      </c>
      <c r="P92" s="410"/>
      <c r="Q92" s="409">
        <v>0.8</v>
      </c>
      <c r="R92" s="410"/>
      <c r="S92" s="409">
        <v>0.7</v>
      </c>
      <c r="T92" s="410"/>
      <c r="U92" s="409" t="s">
        <v>387</v>
      </c>
      <c r="V92" s="410"/>
      <c r="W92" s="409">
        <v>1.3</v>
      </c>
      <c r="X92" s="410"/>
      <c r="Y92" s="409">
        <v>0.7</v>
      </c>
      <c r="Z92" s="410"/>
      <c r="AA92" s="409">
        <v>1</v>
      </c>
      <c r="AB92" s="410"/>
      <c r="AC92" s="409">
        <v>0.7</v>
      </c>
      <c r="AD92" s="410"/>
      <c r="AE92" s="409" t="s">
        <v>386</v>
      </c>
      <c r="AF92" s="410"/>
      <c r="AG92" s="409">
        <v>0.7</v>
      </c>
      <c r="AH92" s="410"/>
      <c r="AI92" s="409">
        <v>0.8</v>
      </c>
      <c r="AJ92" s="410"/>
      <c r="AK92" s="409"/>
      <c r="AL92" s="410"/>
    </row>
    <row r="93" spans="1:38" x14ac:dyDescent="0.35">
      <c r="A93" s="413" t="s">
        <v>90</v>
      </c>
      <c r="B93" s="413"/>
      <c r="C93" s="413"/>
      <c r="D93" s="413"/>
      <c r="E93" s="413"/>
      <c r="F93" s="413"/>
      <c r="G93" s="413"/>
      <c r="H93" s="413"/>
      <c r="I93" s="413"/>
      <c r="K93" s="409">
        <v>0.7</v>
      </c>
      <c r="L93" s="410"/>
      <c r="M93" s="409">
        <v>0.7</v>
      </c>
      <c r="N93" s="410"/>
      <c r="O93" s="409">
        <v>0.7</v>
      </c>
      <c r="P93" s="410"/>
      <c r="Q93" s="409">
        <v>0.8</v>
      </c>
      <c r="R93" s="410"/>
      <c r="S93" s="409">
        <v>0.7</v>
      </c>
      <c r="T93" s="410"/>
      <c r="U93" s="409" t="s">
        <v>387</v>
      </c>
      <c r="V93" s="410"/>
      <c r="W93" s="409">
        <v>1</v>
      </c>
      <c r="X93" s="410"/>
      <c r="Y93" s="409">
        <v>0.7</v>
      </c>
      <c r="Z93" s="410"/>
      <c r="AA93" s="409">
        <v>0.7</v>
      </c>
      <c r="AB93" s="410"/>
      <c r="AC93" s="409">
        <v>0.7</v>
      </c>
      <c r="AD93" s="410"/>
      <c r="AE93" s="409" t="s">
        <v>386</v>
      </c>
      <c r="AF93" s="410"/>
      <c r="AG93" s="409">
        <v>0.7</v>
      </c>
      <c r="AH93" s="410"/>
      <c r="AI93" s="409">
        <v>0.8</v>
      </c>
      <c r="AJ93" s="410"/>
      <c r="AK93" s="409"/>
      <c r="AL93" s="410"/>
    </row>
    <row r="94" spans="1:38" x14ac:dyDescent="0.35">
      <c r="A94" s="413" t="s">
        <v>91</v>
      </c>
      <c r="B94" s="413"/>
      <c r="C94" s="413"/>
      <c r="D94" s="413"/>
      <c r="E94" s="413"/>
      <c r="F94" s="413"/>
      <c r="G94" s="413"/>
      <c r="H94" s="413"/>
      <c r="I94" s="413"/>
      <c r="K94" s="409">
        <v>0.7</v>
      </c>
      <c r="L94" s="410"/>
      <c r="M94" s="409">
        <v>1.2</v>
      </c>
      <c r="N94" s="410"/>
      <c r="O94" s="409">
        <v>0.7</v>
      </c>
      <c r="P94" s="410"/>
      <c r="Q94" s="409">
        <v>0.8</v>
      </c>
      <c r="R94" s="410"/>
      <c r="S94" s="409">
        <v>0.7</v>
      </c>
      <c r="T94" s="410"/>
      <c r="U94" s="409" t="s">
        <v>387</v>
      </c>
      <c r="V94" s="410"/>
      <c r="W94" s="409">
        <v>1</v>
      </c>
      <c r="X94" s="410"/>
      <c r="Y94" s="409">
        <v>0.7</v>
      </c>
      <c r="Z94" s="410"/>
      <c r="AA94" s="409">
        <v>0.7</v>
      </c>
      <c r="AB94" s="410"/>
      <c r="AC94" s="409">
        <v>0.7</v>
      </c>
      <c r="AD94" s="410"/>
      <c r="AE94" s="409" t="s">
        <v>386</v>
      </c>
      <c r="AF94" s="410"/>
      <c r="AG94" s="409">
        <v>0.7</v>
      </c>
      <c r="AH94" s="410"/>
      <c r="AI94" s="409">
        <v>1</v>
      </c>
      <c r="AJ94" s="410"/>
      <c r="AK94" s="409"/>
      <c r="AL94" s="410"/>
    </row>
    <row r="95" spans="1:38" x14ac:dyDescent="0.35">
      <c r="A95" s="413" t="s">
        <v>92</v>
      </c>
      <c r="B95" s="413"/>
      <c r="C95" s="413"/>
      <c r="D95" s="413"/>
      <c r="E95" s="413"/>
      <c r="F95" s="413"/>
      <c r="G95" s="413"/>
      <c r="H95" s="413"/>
      <c r="I95" s="413"/>
      <c r="K95" s="409">
        <v>0.7</v>
      </c>
      <c r="L95" s="410"/>
      <c r="M95" s="409">
        <v>1.2</v>
      </c>
      <c r="N95" s="410"/>
      <c r="O95" s="409">
        <v>0.7</v>
      </c>
      <c r="P95" s="410"/>
      <c r="Q95" s="409">
        <v>0.8</v>
      </c>
      <c r="R95" s="410"/>
      <c r="S95" s="409">
        <v>0.7</v>
      </c>
      <c r="T95" s="410"/>
      <c r="U95" s="409" t="s">
        <v>387</v>
      </c>
      <c r="V95" s="410"/>
      <c r="W95" s="409">
        <v>1</v>
      </c>
      <c r="X95" s="410"/>
      <c r="Y95" s="409">
        <v>0.7</v>
      </c>
      <c r="Z95" s="410"/>
      <c r="AA95" s="409">
        <v>0.7</v>
      </c>
      <c r="AB95" s="410"/>
      <c r="AC95" s="409">
        <v>0.7</v>
      </c>
      <c r="AD95" s="410"/>
      <c r="AE95" s="409" t="s">
        <v>386</v>
      </c>
      <c r="AF95" s="410"/>
      <c r="AG95" s="409">
        <v>0.7</v>
      </c>
      <c r="AH95" s="410"/>
      <c r="AI95" s="409">
        <v>0.8</v>
      </c>
      <c r="AJ95" s="410"/>
      <c r="AK95" s="409"/>
      <c r="AL95" s="410"/>
    </row>
    <row r="96" spans="1:38" x14ac:dyDescent="0.35">
      <c r="A96" s="413" t="s">
        <v>554</v>
      </c>
      <c r="B96" s="413"/>
      <c r="C96" s="413"/>
      <c r="D96" s="413"/>
      <c r="E96" s="413"/>
      <c r="F96" s="413"/>
      <c r="G96" s="413"/>
      <c r="H96" s="413"/>
      <c r="I96" s="413"/>
      <c r="K96" s="409">
        <v>1</v>
      </c>
      <c r="L96" s="410"/>
      <c r="M96" s="409">
        <v>0.7</v>
      </c>
      <c r="N96" s="410"/>
      <c r="O96" s="409">
        <v>1.1000000000000001</v>
      </c>
      <c r="P96" s="410"/>
      <c r="Q96" s="409">
        <v>0.8</v>
      </c>
      <c r="R96" s="410"/>
      <c r="S96" s="409">
        <v>0.7</v>
      </c>
      <c r="T96" s="410"/>
      <c r="U96" s="409">
        <v>1.1000000000000001</v>
      </c>
      <c r="V96" s="410"/>
      <c r="W96" s="409">
        <v>1</v>
      </c>
      <c r="X96" s="410"/>
      <c r="Y96" s="409">
        <v>0.7</v>
      </c>
      <c r="Z96" s="410"/>
      <c r="AA96" s="409">
        <v>1.1000000000000001</v>
      </c>
      <c r="AB96" s="410"/>
      <c r="AC96" s="409">
        <v>1</v>
      </c>
      <c r="AD96" s="410"/>
      <c r="AE96" s="409" t="s">
        <v>386</v>
      </c>
      <c r="AF96" s="410"/>
      <c r="AG96" s="409">
        <v>0.7</v>
      </c>
      <c r="AH96" s="410"/>
      <c r="AI96" s="409">
        <v>0.8</v>
      </c>
      <c r="AJ96" s="410"/>
      <c r="AK96" s="409"/>
      <c r="AL96" s="410"/>
    </row>
    <row r="97" spans="1:38" x14ac:dyDescent="0.35">
      <c r="A97" s="413" t="s">
        <v>554</v>
      </c>
      <c r="B97" s="413"/>
      <c r="C97" s="413"/>
      <c r="D97" s="413"/>
      <c r="E97" s="413"/>
      <c r="F97" s="413"/>
      <c r="G97" s="413"/>
      <c r="H97" s="413"/>
      <c r="I97" s="413"/>
      <c r="K97" s="409">
        <v>1</v>
      </c>
      <c r="L97" s="410"/>
      <c r="M97" s="409">
        <v>0.7</v>
      </c>
      <c r="N97" s="410"/>
      <c r="O97" s="409">
        <v>1.1000000000000001</v>
      </c>
      <c r="P97" s="410"/>
      <c r="Q97" s="409">
        <v>0.8</v>
      </c>
      <c r="R97" s="410"/>
      <c r="S97" s="409">
        <v>0.7</v>
      </c>
      <c r="T97" s="410"/>
      <c r="U97" s="409">
        <v>1.1000000000000001</v>
      </c>
      <c r="V97" s="410"/>
      <c r="W97" s="409">
        <v>1</v>
      </c>
      <c r="X97" s="410"/>
      <c r="Y97" s="409">
        <v>0.7</v>
      </c>
      <c r="Z97" s="410"/>
      <c r="AA97" s="409">
        <v>1.1000000000000001</v>
      </c>
      <c r="AB97" s="410"/>
      <c r="AC97" s="409">
        <v>1</v>
      </c>
      <c r="AD97" s="410"/>
      <c r="AE97" s="409" t="s">
        <v>386</v>
      </c>
      <c r="AF97" s="410"/>
      <c r="AG97" s="409">
        <v>0.7</v>
      </c>
      <c r="AH97" s="410"/>
      <c r="AI97" s="409">
        <v>0.8</v>
      </c>
      <c r="AJ97" s="410"/>
      <c r="AK97" s="409"/>
      <c r="AL97" s="410"/>
    </row>
    <row r="98" spans="1:38" x14ac:dyDescent="0.35">
      <c r="A98" s="413" t="s">
        <v>554</v>
      </c>
      <c r="B98" s="413"/>
      <c r="C98" s="413"/>
      <c r="D98" s="413"/>
      <c r="E98" s="413"/>
      <c r="F98" s="413"/>
      <c r="G98" s="413"/>
      <c r="H98" s="413"/>
      <c r="I98" s="413"/>
      <c r="K98" s="409">
        <v>1</v>
      </c>
      <c r="L98" s="410"/>
      <c r="M98" s="409">
        <v>0.7</v>
      </c>
      <c r="N98" s="410"/>
      <c r="O98" s="409">
        <v>1.1000000000000001</v>
      </c>
      <c r="P98" s="410"/>
      <c r="Q98" s="409">
        <v>0.8</v>
      </c>
      <c r="R98" s="410"/>
      <c r="S98" s="409">
        <v>0.7</v>
      </c>
      <c r="T98" s="410"/>
      <c r="U98" s="409">
        <v>1.1000000000000001</v>
      </c>
      <c r="V98" s="410"/>
      <c r="W98" s="409">
        <v>1</v>
      </c>
      <c r="X98" s="410"/>
      <c r="Y98" s="409">
        <v>0.7</v>
      </c>
      <c r="Z98" s="410"/>
      <c r="AA98" s="409">
        <v>1.1000000000000001</v>
      </c>
      <c r="AB98" s="410"/>
      <c r="AC98" s="409">
        <v>1</v>
      </c>
      <c r="AD98" s="410"/>
      <c r="AE98" s="409" t="s">
        <v>386</v>
      </c>
      <c r="AF98" s="410"/>
      <c r="AG98" s="409">
        <v>0.7</v>
      </c>
      <c r="AH98" s="410"/>
      <c r="AI98" s="409">
        <v>0.8</v>
      </c>
      <c r="AJ98" s="410"/>
      <c r="AK98" s="409"/>
      <c r="AL98" s="410"/>
    </row>
    <row r="99" spans="1:38" x14ac:dyDescent="0.35">
      <c r="A99" s="413" t="s">
        <v>422</v>
      </c>
      <c r="B99" s="413"/>
      <c r="C99" s="413"/>
      <c r="D99" s="413"/>
      <c r="E99" s="413"/>
      <c r="F99" s="413"/>
      <c r="G99" s="413"/>
      <c r="H99" s="413"/>
      <c r="I99" s="413"/>
      <c r="K99" s="409" t="s">
        <v>417</v>
      </c>
      <c r="L99" s="410"/>
      <c r="M99" s="409">
        <v>1.2</v>
      </c>
      <c r="N99" s="410"/>
      <c r="O99" s="409">
        <v>1.2</v>
      </c>
      <c r="P99" s="410"/>
      <c r="Q99" s="409">
        <v>0.8</v>
      </c>
      <c r="R99" s="410"/>
      <c r="S99" s="409">
        <v>0.7</v>
      </c>
      <c r="T99" s="410"/>
      <c r="U99" s="409">
        <v>1.2</v>
      </c>
      <c r="V99" s="410"/>
      <c r="W99" s="409">
        <v>1</v>
      </c>
      <c r="X99" s="410"/>
      <c r="Y99" s="409">
        <v>0.7</v>
      </c>
      <c r="Z99" s="410"/>
      <c r="AA99" s="409">
        <v>1.1000000000000001</v>
      </c>
      <c r="AB99" s="410"/>
      <c r="AC99" s="409">
        <v>1</v>
      </c>
      <c r="AD99" s="410"/>
      <c r="AE99" s="409" t="s">
        <v>386</v>
      </c>
      <c r="AF99" s="410"/>
      <c r="AG99" s="409">
        <v>0.7</v>
      </c>
      <c r="AH99" s="410"/>
      <c r="AI99" s="409">
        <v>0.8</v>
      </c>
      <c r="AJ99" s="410"/>
      <c r="AK99" s="409"/>
      <c r="AL99" s="410"/>
    </row>
    <row r="100" spans="1:38" x14ac:dyDescent="0.35">
      <c r="A100" s="413" t="s">
        <v>228</v>
      </c>
      <c r="B100" s="413"/>
      <c r="C100" s="413"/>
      <c r="D100" s="413"/>
      <c r="E100" s="413"/>
      <c r="F100" s="413"/>
      <c r="G100" s="413"/>
      <c r="H100" s="413"/>
      <c r="I100" s="413"/>
      <c r="K100" s="409">
        <v>1</v>
      </c>
      <c r="L100" s="410"/>
      <c r="M100" s="409">
        <v>1.2</v>
      </c>
      <c r="N100" s="410"/>
      <c r="O100" s="409">
        <v>1.1000000000000001</v>
      </c>
      <c r="P100" s="410"/>
      <c r="Q100" s="409">
        <v>0.8</v>
      </c>
      <c r="R100" s="410"/>
      <c r="S100" s="409">
        <v>0.7</v>
      </c>
      <c r="T100" s="410"/>
      <c r="U100" s="409">
        <v>1.2</v>
      </c>
      <c r="V100" s="410"/>
      <c r="W100" s="409">
        <v>1</v>
      </c>
      <c r="X100" s="410"/>
      <c r="Y100" s="409" t="s">
        <v>387</v>
      </c>
      <c r="Z100" s="410"/>
      <c r="AA100" s="409">
        <v>1.1000000000000001</v>
      </c>
      <c r="AB100" s="410"/>
      <c r="AC100" s="409">
        <v>1</v>
      </c>
      <c r="AD100" s="410"/>
      <c r="AE100" s="409" t="s">
        <v>386</v>
      </c>
      <c r="AF100" s="410"/>
      <c r="AG100" s="409">
        <v>0.7</v>
      </c>
      <c r="AH100" s="410"/>
      <c r="AI100" s="409">
        <v>0.8</v>
      </c>
      <c r="AJ100" s="410"/>
      <c r="AK100" s="409"/>
      <c r="AL100" s="410"/>
    </row>
    <row r="101" spans="1:38" x14ac:dyDescent="0.35">
      <c r="A101" s="413" t="s">
        <v>228</v>
      </c>
      <c r="B101" s="413"/>
      <c r="C101" s="413"/>
      <c r="D101" s="413"/>
      <c r="E101" s="413"/>
      <c r="F101" s="413"/>
      <c r="G101" s="413"/>
      <c r="H101" s="413"/>
      <c r="I101" s="413"/>
      <c r="K101" s="409">
        <v>1</v>
      </c>
      <c r="L101" s="410"/>
      <c r="M101" s="409">
        <v>1.2</v>
      </c>
      <c r="N101" s="410"/>
      <c r="O101" s="409">
        <v>1.1000000000000001</v>
      </c>
      <c r="P101" s="410"/>
      <c r="Q101" s="409">
        <v>0.8</v>
      </c>
      <c r="R101" s="410"/>
      <c r="S101" s="409">
        <v>0.7</v>
      </c>
      <c r="T101" s="410"/>
      <c r="U101" s="409">
        <v>1.2</v>
      </c>
      <c r="V101" s="410"/>
      <c r="W101" s="409">
        <v>1</v>
      </c>
      <c r="X101" s="410"/>
      <c r="Y101" s="409">
        <v>0.7</v>
      </c>
      <c r="Z101" s="410"/>
      <c r="AA101" s="409">
        <v>1.1000000000000001</v>
      </c>
      <c r="AB101" s="410"/>
      <c r="AC101" s="409">
        <v>1</v>
      </c>
      <c r="AD101" s="410"/>
      <c r="AE101" s="409" t="s">
        <v>386</v>
      </c>
      <c r="AF101" s="410"/>
      <c r="AG101" s="409">
        <v>0.7</v>
      </c>
      <c r="AH101" s="410"/>
      <c r="AI101" s="409">
        <v>0.8</v>
      </c>
      <c r="AJ101" s="410"/>
      <c r="AK101" s="409"/>
      <c r="AL101" s="410"/>
    </row>
    <row r="102" spans="1:38" x14ac:dyDescent="0.35">
      <c r="A102" s="413" t="s">
        <v>228</v>
      </c>
      <c r="B102" s="413"/>
      <c r="C102" s="413"/>
      <c r="D102" s="413"/>
      <c r="E102" s="413"/>
      <c r="F102" s="413"/>
      <c r="G102" s="413"/>
      <c r="H102" s="413"/>
      <c r="I102" s="413"/>
      <c r="K102" s="409">
        <v>1</v>
      </c>
      <c r="L102" s="410"/>
      <c r="M102" s="409">
        <v>1.2</v>
      </c>
      <c r="N102" s="410"/>
      <c r="O102" s="409">
        <v>1.1000000000000001</v>
      </c>
      <c r="P102" s="410"/>
      <c r="Q102" s="409">
        <v>0.8</v>
      </c>
      <c r="R102" s="410"/>
      <c r="S102" s="409">
        <v>0.7</v>
      </c>
      <c r="T102" s="410"/>
      <c r="U102" s="409">
        <v>1.2</v>
      </c>
      <c r="V102" s="410"/>
      <c r="W102" s="409">
        <v>1</v>
      </c>
      <c r="X102" s="410"/>
      <c r="Y102" s="409">
        <v>0.7</v>
      </c>
      <c r="Z102" s="410"/>
      <c r="AA102" s="409">
        <v>1.1000000000000001</v>
      </c>
      <c r="AB102" s="410"/>
      <c r="AC102" s="409">
        <v>1</v>
      </c>
      <c r="AD102" s="410"/>
      <c r="AE102" s="409" t="s">
        <v>386</v>
      </c>
      <c r="AF102" s="410"/>
      <c r="AG102" s="409">
        <v>0.7</v>
      </c>
      <c r="AH102" s="410"/>
      <c r="AI102" s="409">
        <v>0.8</v>
      </c>
      <c r="AJ102" s="410"/>
      <c r="AK102" s="409"/>
      <c r="AL102" s="410"/>
    </row>
    <row r="103" spans="1:38" x14ac:dyDescent="0.35">
      <c r="A103" s="413" t="s">
        <v>93</v>
      </c>
      <c r="B103" s="413"/>
      <c r="C103" s="413"/>
      <c r="D103" s="413"/>
      <c r="E103" s="413"/>
      <c r="F103" s="413"/>
      <c r="G103" s="413"/>
      <c r="H103" s="413"/>
      <c r="I103" s="413"/>
      <c r="K103" s="409">
        <v>1</v>
      </c>
      <c r="L103" s="410"/>
      <c r="M103" s="409">
        <v>1.2</v>
      </c>
      <c r="N103" s="410"/>
      <c r="O103" s="409">
        <v>1.1000000000000001</v>
      </c>
      <c r="P103" s="410"/>
      <c r="Q103" s="409">
        <v>1.1000000000000001</v>
      </c>
      <c r="R103" s="410"/>
      <c r="S103" s="409">
        <v>0.7</v>
      </c>
      <c r="T103" s="410"/>
      <c r="U103" s="409">
        <v>1.2</v>
      </c>
      <c r="V103" s="410"/>
      <c r="W103" s="409">
        <v>1</v>
      </c>
      <c r="X103" s="410"/>
      <c r="Y103" s="409">
        <v>0.7</v>
      </c>
      <c r="Z103" s="410"/>
      <c r="AA103" s="409">
        <v>1.1000000000000001</v>
      </c>
      <c r="AB103" s="410"/>
      <c r="AC103" s="409">
        <v>1</v>
      </c>
      <c r="AD103" s="410"/>
      <c r="AE103" s="409" t="s">
        <v>386</v>
      </c>
      <c r="AF103" s="410"/>
      <c r="AG103" s="409">
        <v>0.7</v>
      </c>
      <c r="AH103" s="410"/>
      <c r="AI103" s="409">
        <v>1.2</v>
      </c>
      <c r="AJ103" s="410"/>
      <c r="AK103" s="409"/>
      <c r="AL103" s="410"/>
    </row>
    <row r="104" spans="1:38" x14ac:dyDescent="0.35">
      <c r="A104" s="413" t="s">
        <v>95</v>
      </c>
      <c r="B104" s="413"/>
      <c r="C104" s="413"/>
      <c r="D104" s="413"/>
      <c r="E104" s="413"/>
      <c r="F104" s="413"/>
      <c r="G104" s="413"/>
      <c r="H104" s="413"/>
      <c r="I104" s="413"/>
      <c r="K104" s="409">
        <v>0.9</v>
      </c>
      <c r="L104" s="410"/>
      <c r="M104" s="409">
        <v>0.9</v>
      </c>
      <c r="N104" s="410"/>
      <c r="O104" s="409">
        <v>1.1000000000000001</v>
      </c>
      <c r="P104" s="410"/>
      <c r="Q104" s="409">
        <v>0.8</v>
      </c>
      <c r="R104" s="410"/>
      <c r="S104" s="409">
        <v>0.7</v>
      </c>
      <c r="T104" s="410"/>
      <c r="U104" s="409">
        <v>1</v>
      </c>
      <c r="V104" s="410"/>
      <c r="W104" s="409">
        <v>0.7</v>
      </c>
      <c r="X104" s="410"/>
      <c r="Y104" s="409">
        <v>1</v>
      </c>
      <c r="Z104" s="410"/>
      <c r="AA104" s="409">
        <v>0.7</v>
      </c>
      <c r="AB104" s="410"/>
      <c r="AC104" s="409">
        <v>1</v>
      </c>
      <c r="AD104" s="410"/>
      <c r="AE104" s="409" t="s">
        <v>386</v>
      </c>
      <c r="AF104" s="410"/>
      <c r="AG104" s="409">
        <v>0.7</v>
      </c>
      <c r="AH104" s="410"/>
      <c r="AI104" s="409">
        <v>0.8</v>
      </c>
      <c r="AJ104" s="410"/>
      <c r="AK104" s="409"/>
      <c r="AL104" s="410"/>
    </row>
    <row r="105" spans="1:38" ht="8.5" customHeight="1" x14ac:dyDescent="0.35"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35">
      <c r="A106" s="543" t="s">
        <v>96</v>
      </c>
      <c r="B106" s="543"/>
      <c r="C106" s="543"/>
      <c r="D106" s="543"/>
      <c r="E106" s="543"/>
      <c r="F106" s="543"/>
      <c r="G106" s="543"/>
      <c r="H106" s="543"/>
      <c r="I106" s="543"/>
      <c r="K106" s="216"/>
      <c r="L106" s="216"/>
      <c r="M106" s="205"/>
      <c r="N106" s="205"/>
      <c r="O106" s="214"/>
      <c r="P106" s="21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54"/>
      <c r="AE106" s="203"/>
      <c r="AF106" s="203"/>
      <c r="AG106" s="154"/>
      <c r="AH106" s="154"/>
      <c r="AI106" s="154"/>
      <c r="AJ106" s="154"/>
      <c r="AK106" s="154"/>
      <c r="AL106" s="154"/>
    </row>
    <row r="107" spans="1:38" x14ac:dyDescent="0.35">
      <c r="A107" s="413" t="s">
        <v>97</v>
      </c>
      <c r="B107" s="413"/>
      <c r="C107" s="413"/>
      <c r="D107" s="413"/>
      <c r="E107" s="413"/>
      <c r="F107" s="413"/>
      <c r="G107" s="413"/>
      <c r="H107" s="413"/>
      <c r="I107" s="413"/>
      <c r="K107" s="409">
        <v>1</v>
      </c>
      <c r="L107" s="410"/>
      <c r="M107" s="409">
        <v>1</v>
      </c>
      <c r="N107" s="410"/>
      <c r="O107" s="409">
        <v>1</v>
      </c>
      <c r="P107" s="410"/>
      <c r="Q107" s="409">
        <v>1.1000000000000001</v>
      </c>
      <c r="R107" s="410"/>
      <c r="S107" s="409">
        <v>1.2</v>
      </c>
      <c r="T107" s="410"/>
      <c r="U107" s="409">
        <v>1.1000000000000001</v>
      </c>
      <c r="V107" s="410"/>
      <c r="W107" s="409">
        <v>1.2</v>
      </c>
      <c r="X107" s="410"/>
      <c r="Y107" s="409">
        <v>1.3</v>
      </c>
      <c r="Z107" s="410"/>
      <c r="AA107" s="409">
        <v>1.2</v>
      </c>
      <c r="AB107" s="410"/>
      <c r="AC107" s="409">
        <v>1.2</v>
      </c>
      <c r="AD107" s="410"/>
      <c r="AE107" s="409">
        <v>0.9</v>
      </c>
      <c r="AF107" s="410"/>
      <c r="AG107" s="409">
        <v>1.2</v>
      </c>
      <c r="AH107" s="410"/>
      <c r="AI107" s="409">
        <v>1.1000000000000001</v>
      </c>
      <c r="AJ107" s="410"/>
      <c r="AK107" s="409"/>
      <c r="AL107" s="410"/>
    </row>
    <row r="108" spans="1:38" x14ac:dyDescent="0.35">
      <c r="A108" s="413" t="s">
        <v>98</v>
      </c>
      <c r="B108" s="413"/>
      <c r="C108" s="413"/>
      <c r="D108" s="413"/>
      <c r="E108" s="413"/>
      <c r="F108" s="413"/>
      <c r="G108" s="413"/>
      <c r="H108" s="413"/>
      <c r="I108" s="413"/>
      <c r="K108" s="409">
        <v>1</v>
      </c>
      <c r="L108" s="410"/>
      <c r="M108" s="409">
        <v>1</v>
      </c>
      <c r="N108" s="410"/>
      <c r="O108" s="409">
        <v>1</v>
      </c>
      <c r="P108" s="410"/>
      <c r="Q108" s="409">
        <v>1.1000000000000001</v>
      </c>
      <c r="R108" s="410"/>
      <c r="S108" s="409">
        <v>1.1000000000000001</v>
      </c>
      <c r="T108" s="410"/>
      <c r="U108" s="409">
        <v>1.3</v>
      </c>
      <c r="V108" s="410"/>
      <c r="W108" s="409">
        <v>1.2</v>
      </c>
      <c r="X108" s="410"/>
      <c r="Y108" s="409">
        <v>1.3</v>
      </c>
      <c r="Z108" s="410"/>
      <c r="AA108" s="409">
        <v>0.9</v>
      </c>
      <c r="AB108" s="410"/>
      <c r="AC108" s="409">
        <v>1</v>
      </c>
      <c r="AD108" s="410"/>
      <c r="AE108" s="409">
        <v>0.9</v>
      </c>
      <c r="AF108" s="410"/>
      <c r="AG108" s="409">
        <v>1.2</v>
      </c>
      <c r="AH108" s="410"/>
      <c r="AI108" s="409">
        <v>1</v>
      </c>
      <c r="AJ108" s="410"/>
      <c r="AK108" s="409"/>
      <c r="AL108" s="410"/>
    </row>
    <row r="109" spans="1:38" x14ac:dyDescent="0.35">
      <c r="A109" s="413" t="s">
        <v>99</v>
      </c>
      <c r="B109" s="413"/>
      <c r="C109" s="413"/>
      <c r="D109" s="413"/>
      <c r="E109" s="413"/>
      <c r="F109" s="413"/>
      <c r="G109" s="413"/>
      <c r="H109" s="413"/>
      <c r="I109" s="413"/>
      <c r="K109" s="409">
        <v>1.1000000000000001</v>
      </c>
      <c r="L109" s="410"/>
      <c r="M109" s="409">
        <v>1</v>
      </c>
      <c r="N109" s="410"/>
      <c r="O109" s="409">
        <v>1.1000000000000001</v>
      </c>
      <c r="P109" s="410"/>
      <c r="Q109" s="409">
        <v>1.1000000000000001</v>
      </c>
      <c r="R109" s="410"/>
      <c r="S109" s="409">
        <v>1.2</v>
      </c>
      <c r="T109" s="410"/>
      <c r="U109" s="409">
        <v>1.1000000000000001</v>
      </c>
      <c r="V109" s="410"/>
      <c r="W109" s="409">
        <v>1.2</v>
      </c>
      <c r="X109" s="410"/>
      <c r="Y109" s="409">
        <v>1.3</v>
      </c>
      <c r="Z109" s="410"/>
      <c r="AA109" s="409">
        <v>0.9</v>
      </c>
      <c r="AB109" s="410"/>
      <c r="AC109" s="409">
        <v>1.2</v>
      </c>
      <c r="AD109" s="410"/>
      <c r="AE109" s="409">
        <v>0.9</v>
      </c>
      <c r="AF109" s="410"/>
      <c r="AG109" s="409">
        <v>1.2</v>
      </c>
      <c r="AH109" s="410"/>
      <c r="AI109" s="409">
        <v>1.1000000000000001</v>
      </c>
      <c r="AJ109" s="410"/>
      <c r="AK109" s="409"/>
      <c r="AL109" s="410"/>
    </row>
    <row r="110" spans="1:38" x14ac:dyDescent="0.35">
      <c r="A110" s="413" t="s">
        <v>100</v>
      </c>
      <c r="B110" s="413"/>
      <c r="C110" s="413"/>
      <c r="D110" s="413"/>
      <c r="E110" s="413"/>
      <c r="F110" s="413"/>
      <c r="G110" s="413"/>
      <c r="H110" s="413"/>
      <c r="I110" s="413"/>
      <c r="K110" s="409">
        <v>1</v>
      </c>
      <c r="L110" s="410"/>
      <c r="M110" s="409">
        <v>1</v>
      </c>
      <c r="N110" s="410"/>
      <c r="O110" s="409">
        <v>1</v>
      </c>
      <c r="P110" s="410"/>
      <c r="Q110" s="409">
        <v>1.1000000000000001</v>
      </c>
      <c r="R110" s="410"/>
      <c r="S110" s="409">
        <v>1.1000000000000001</v>
      </c>
      <c r="T110" s="410"/>
      <c r="U110" s="409">
        <v>1.1000000000000001</v>
      </c>
      <c r="V110" s="410"/>
      <c r="W110" s="409">
        <v>1.2</v>
      </c>
      <c r="X110" s="410"/>
      <c r="Y110" s="409">
        <v>1</v>
      </c>
      <c r="Z110" s="410"/>
      <c r="AA110" s="409">
        <v>0.9</v>
      </c>
      <c r="AB110" s="410"/>
      <c r="AC110" s="409">
        <v>1.2</v>
      </c>
      <c r="AD110" s="410"/>
      <c r="AE110" s="409">
        <v>0.9</v>
      </c>
      <c r="AF110" s="410"/>
      <c r="AG110" s="409">
        <v>1.2</v>
      </c>
      <c r="AH110" s="410"/>
      <c r="AI110" s="409">
        <v>1</v>
      </c>
      <c r="AJ110" s="410"/>
      <c r="AK110" s="409"/>
      <c r="AL110" s="410"/>
    </row>
    <row r="111" spans="1:38" x14ac:dyDescent="0.35">
      <c r="A111" s="413" t="s">
        <v>101</v>
      </c>
      <c r="B111" s="413"/>
      <c r="C111" s="413"/>
      <c r="D111" s="413"/>
      <c r="E111" s="413"/>
      <c r="F111" s="413"/>
      <c r="G111" s="413"/>
      <c r="H111" s="413"/>
      <c r="I111" s="413"/>
      <c r="K111" s="409">
        <v>1.3</v>
      </c>
      <c r="L111" s="410"/>
      <c r="M111" s="409">
        <v>1.3</v>
      </c>
      <c r="N111" s="410"/>
      <c r="O111" s="409">
        <v>1.3</v>
      </c>
      <c r="P111" s="410"/>
      <c r="Q111" s="409">
        <v>1.1000000000000001</v>
      </c>
      <c r="R111" s="410"/>
      <c r="S111" s="409">
        <v>1.1000000000000001</v>
      </c>
      <c r="T111" s="410"/>
      <c r="U111" s="409">
        <v>1.2</v>
      </c>
      <c r="V111" s="410"/>
      <c r="W111" s="409">
        <v>1.2</v>
      </c>
      <c r="X111" s="410"/>
      <c r="Y111" s="409">
        <v>1.3</v>
      </c>
      <c r="Z111" s="410"/>
      <c r="AA111" s="409">
        <v>0.9</v>
      </c>
      <c r="AB111" s="410"/>
      <c r="AC111" s="409">
        <v>0.8</v>
      </c>
      <c r="AD111" s="410"/>
      <c r="AE111" s="409">
        <v>1.3</v>
      </c>
      <c r="AF111" s="410"/>
      <c r="AG111" s="409">
        <v>1.2</v>
      </c>
      <c r="AH111" s="410"/>
      <c r="AI111" s="409">
        <v>1</v>
      </c>
      <c r="AJ111" s="410"/>
      <c r="AK111" s="409"/>
      <c r="AL111" s="410"/>
    </row>
    <row r="112" spans="1:38" ht="8.5" customHeight="1" x14ac:dyDescent="0.35"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35">
      <c r="A113" s="543" t="s">
        <v>102</v>
      </c>
      <c r="B113" s="543"/>
      <c r="C113" s="543"/>
      <c r="D113" s="543"/>
      <c r="E113" s="543"/>
      <c r="F113" s="543"/>
      <c r="G113" s="543"/>
      <c r="H113" s="543"/>
      <c r="I113" s="543"/>
      <c r="K113" s="216"/>
      <c r="L113" s="216"/>
      <c r="M113" s="205"/>
      <c r="N113" s="205"/>
      <c r="O113" s="214"/>
      <c r="P113" s="214"/>
      <c r="Q113" s="154"/>
      <c r="R113" s="154"/>
      <c r="S113" s="154"/>
      <c r="T113" s="154"/>
      <c r="U113" s="154"/>
      <c r="V113" s="154"/>
      <c r="W113" s="154"/>
      <c r="X113" s="154"/>
      <c r="Y113" s="154"/>
      <c r="Z113" s="154"/>
      <c r="AA113" s="154"/>
      <c r="AB113" s="154"/>
      <c r="AC113" s="154"/>
      <c r="AD113" s="154"/>
      <c r="AE113" s="203"/>
      <c r="AF113" s="203"/>
      <c r="AG113" s="154"/>
      <c r="AH113" s="154"/>
      <c r="AI113" s="154"/>
      <c r="AJ113" s="154"/>
      <c r="AK113" s="154"/>
      <c r="AL113" s="154"/>
    </row>
    <row r="114" spans="1:38" x14ac:dyDescent="0.35">
      <c r="A114" s="413" t="s">
        <v>103</v>
      </c>
      <c r="B114" s="413"/>
      <c r="C114" s="413"/>
      <c r="D114" s="413"/>
      <c r="E114" s="413"/>
      <c r="F114" s="413"/>
      <c r="G114" s="413"/>
      <c r="H114" s="413"/>
      <c r="I114" s="413"/>
      <c r="K114" s="409">
        <v>0.8</v>
      </c>
      <c r="L114" s="410"/>
      <c r="M114" s="409">
        <v>0.7</v>
      </c>
      <c r="N114" s="410"/>
      <c r="O114" s="409">
        <v>0.7</v>
      </c>
      <c r="P114" s="410"/>
      <c r="Q114" s="409">
        <v>1</v>
      </c>
      <c r="R114" s="410"/>
      <c r="S114" s="409">
        <v>0.8</v>
      </c>
      <c r="T114" s="410"/>
      <c r="U114" s="409">
        <v>0.8</v>
      </c>
      <c r="V114" s="410"/>
      <c r="W114" s="409">
        <v>0.7</v>
      </c>
      <c r="X114" s="410"/>
      <c r="Y114" s="409">
        <v>0.7</v>
      </c>
      <c r="Z114" s="410"/>
      <c r="AA114" s="409">
        <v>0.8</v>
      </c>
      <c r="AB114" s="410"/>
      <c r="AC114" s="409">
        <v>0.8</v>
      </c>
      <c r="AD114" s="410"/>
      <c r="AE114" s="409">
        <v>0.9</v>
      </c>
      <c r="AF114" s="410"/>
      <c r="AG114" s="409">
        <v>0.8</v>
      </c>
      <c r="AH114" s="410"/>
      <c r="AI114" s="409">
        <v>0.8</v>
      </c>
      <c r="AJ114" s="410"/>
      <c r="AK114" s="409"/>
      <c r="AL114" s="410"/>
    </row>
    <row r="115" spans="1:38" x14ac:dyDescent="0.35">
      <c r="A115" s="413" t="s">
        <v>104</v>
      </c>
      <c r="B115" s="413"/>
      <c r="C115" s="413"/>
      <c r="D115" s="413"/>
      <c r="E115" s="413"/>
      <c r="F115" s="413"/>
      <c r="G115" s="413"/>
      <c r="H115" s="413"/>
      <c r="I115" s="413"/>
      <c r="K115" s="409">
        <v>0.8</v>
      </c>
      <c r="L115" s="410"/>
      <c r="M115" s="409">
        <v>0.7</v>
      </c>
      <c r="N115" s="410"/>
      <c r="O115" s="409">
        <v>0.7</v>
      </c>
      <c r="P115" s="410"/>
      <c r="Q115" s="409">
        <v>1.2</v>
      </c>
      <c r="R115" s="410"/>
      <c r="S115" s="409">
        <v>0.8</v>
      </c>
      <c r="T115" s="410"/>
      <c r="U115" s="409">
        <v>0.8</v>
      </c>
      <c r="V115" s="410"/>
      <c r="W115" s="409">
        <v>0.7</v>
      </c>
      <c r="X115" s="410"/>
      <c r="Y115" s="409">
        <v>0.7</v>
      </c>
      <c r="Z115" s="410"/>
      <c r="AA115" s="409">
        <v>0.8</v>
      </c>
      <c r="AB115" s="410"/>
      <c r="AC115" s="409">
        <v>0.8</v>
      </c>
      <c r="AD115" s="410"/>
      <c r="AE115" s="409">
        <v>0.9</v>
      </c>
      <c r="AF115" s="410"/>
      <c r="AG115" s="409">
        <v>0.8</v>
      </c>
      <c r="AH115" s="410"/>
      <c r="AI115" s="409">
        <v>1.3</v>
      </c>
      <c r="AJ115" s="410"/>
      <c r="AK115" s="409"/>
      <c r="AL115" s="410"/>
    </row>
    <row r="116" spans="1:38" x14ac:dyDescent="0.35">
      <c r="A116" s="413" t="s">
        <v>105</v>
      </c>
      <c r="B116" s="413"/>
      <c r="C116" s="413"/>
      <c r="D116" s="413"/>
      <c r="E116" s="413"/>
      <c r="F116" s="413"/>
      <c r="G116" s="413"/>
      <c r="H116" s="413"/>
      <c r="I116" s="413"/>
      <c r="K116" s="409">
        <v>0.8</v>
      </c>
      <c r="L116" s="410"/>
      <c r="M116" s="409">
        <v>0.7</v>
      </c>
      <c r="N116" s="410"/>
      <c r="O116" s="409">
        <v>0.7</v>
      </c>
      <c r="P116" s="410"/>
      <c r="Q116" s="409">
        <v>1</v>
      </c>
      <c r="R116" s="410"/>
      <c r="S116" s="409">
        <v>0.8</v>
      </c>
      <c r="T116" s="410"/>
      <c r="U116" s="409">
        <v>0.8</v>
      </c>
      <c r="V116" s="410"/>
      <c r="W116" s="409">
        <v>0.7</v>
      </c>
      <c r="X116" s="410"/>
      <c r="Y116" s="409">
        <v>0.7</v>
      </c>
      <c r="Z116" s="410"/>
      <c r="AA116" s="409">
        <v>0.8</v>
      </c>
      <c r="AB116" s="410"/>
      <c r="AC116" s="409">
        <v>0.8</v>
      </c>
      <c r="AD116" s="410"/>
      <c r="AE116" s="409">
        <v>0.9</v>
      </c>
      <c r="AF116" s="410"/>
      <c r="AG116" s="409">
        <v>0.8</v>
      </c>
      <c r="AH116" s="410"/>
      <c r="AI116" s="409">
        <v>1.1000000000000001</v>
      </c>
      <c r="AJ116" s="410"/>
      <c r="AK116" s="409"/>
      <c r="AL116" s="410"/>
    </row>
    <row r="117" spans="1:38" x14ac:dyDescent="0.35">
      <c r="A117" s="413" t="s">
        <v>106</v>
      </c>
      <c r="B117" s="413"/>
      <c r="C117" s="413"/>
      <c r="D117" s="413"/>
      <c r="E117" s="413"/>
      <c r="F117" s="413"/>
      <c r="G117" s="413"/>
      <c r="H117" s="413"/>
      <c r="I117" s="413"/>
      <c r="K117" s="409">
        <v>0.8</v>
      </c>
      <c r="L117" s="410"/>
      <c r="M117" s="409">
        <v>0.7</v>
      </c>
      <c r="N117" s="410"/>
      <c r="O117" s="409">
        <v>0.7</v>
      </c>
      <c r="P117" s="410"/>
      <c r="Q117" s="409">
        <v>1</v>
      </c>
      <c r="R117" s="410"/>
      <c r="S117" s="409">
        <v>0.8</v>
      </c>
      <c r="T117" s="410"/>
      <c r="U117" s="409">
        <v>0.8</v>
      </c>
      <c r="V117" s="410"/>
      <c r="W117" s="409">
        <v>0.7</v>
      </c>
      <c r="X117" s="410"/>
      <c r="Y117" s="409">
        <v>1.3</v>
      </c>
      <c r="Z117" s="410"/>
      <c r="AA117" s="409">
        <v>0.8</v>
      </c>
      <c r="AB117" s="410"/>
      <c r="AC117" s="409">
        <v>1.1000000000000001</v>
      </c>
      <c r="AD117" s="410"/>
      <c r="AE117" s="409">
        <v>0.9</v>
      </c>
      <c r="AF117" s="410"/>
      <c r="AG117" s="409">
        <v>0.8</v>
      </c>
      <c r="AH117" s="410"/>
      <c r="AI117" s="409">
        <v>1.1000000000000001</v>
      </c>
      <c r="AJ117" s="410"/>
      <c r="AK117" s="409"/>
      <c r="AL117" s="410"/>
    </row>
    <row r="118" spans="1:38" ht="8.5" customHeight="1" x14ac:dyDescent="0.35"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35">
      <c r="A119" s="543" t="s">
        <v>107</v>
      </c>
      <c r="B119" s="543"/>
      <c r="C119" s="543"/>
      <c r="D119" s="543"/>
      <c r="E119" s="543"/>
      <c r="F119" s="543"/>
      <c r="G119" s="543"/>
      <c r="H119" s="543"/>
      <c r="I119" s="543"/>
      <c r="K119" s="216"/>
      <c r="L119" s="216"/>
      <c r="M119" s="205"/>
      <c r="N119" s="205"/>
      <c r="O119" s="214"/>
      <c r="P119" s="214"/>
      <c r="Q119" s="154"/>
      <c r="R119" s="154"/>
      <c r="S119" s="154"/>
      <c r="T119" s="154"/>
      <c r="U119" s="154"/>
      <c r="V119" s="154"/>
      <c r="W119" s="154"/>
      <c r="X119" s="154"/>
      <c r="Y119" s="154"/>
      <c r="Z119" s="154"/>
      <c r="AA119" s="154"/>
      <c r="AB119" s="154"/>
      <c r="AC119" s="154"/>
      <c r="AD119" s="154"/>
      <c r="AE119" s="203"/>
      <c r="AF119" s="203"/>
      <c r="AG119" s="154"/>
      <c r="AH119" s="154"/>
      <c r="AI119" s="154"/>
      <c r="AJ119" s="154"/>
      <c r="AK119" s="154"/>
      <c r="AL119" s="154"/>
    </row>
    <row r="120" spans="1:38" x14ac:dyDescent="0.35">
      <c r="A120" s="413" t="s">
        <v>108</v>
      </c>
      <c r="B120" s="413"/>
      <c r="C120" s="413"/>
      <c r="D120" s="413"/>
      <c r="E120" s="413"/>
      <c r="F120" s="413"/>
      <c r="G120" s="413"/>
      <c r="H120" s="413"/>
      <c r="I120" s="413"/>
      <c r="K120" s="409">
        <v>1</v>
      </c>
      <c r="L120" s="410"/>
      <c r="M120" s="409">
        <v>0.7</v>
      </c>
      <c r="N120" s="410"/>
      <c r="O120" s="409">
        <v>0.9</v>
      </c>
      <c r="P120" s="410"/>
      <c r="Q120" s="409">
        <v>1</v>
      </c>
      <c r="R120" s="410"/>
      <c r="S120" s="409">
        <v>0.8</v>
      </c>
      <c r="T120" s="410"/>
      <c r="U120" s="409">
        <v>0.8</v>
      </c>
      <c r="V120" s="410"/>
      <c r="W120" s="409">
        <v>0.7</v>
      </c>
      <c r="X120" s="410"/>
      <c r="Y120" s="409">
        <v>1</v>
      </c>
      <c r="Z120" s="410"/>
      <c r="AA120" s="409">
        <v>0.7</v>
      </c>
      <c r="AB120" s="410"/>
      <c r="AC120" s="409">
        <v>0.7</v>
      </c>
      <c r="AD120" s="410"/>
      <c r="AE120" s="409">
        <v>0.7</v>
      </c>
      <c r="AF120" s="410"/>
      <c r="AG120" s="409">
        <v>1.1000000000000001</v>
      </c>
      <c r="AH120" s="410"/>
      <c r="AI120" s="409">
        <v>0.7</v>
      </c>
      <c r="AJ120" s="410"/>
      <c r="AK120" s="409"/>
      <c r="AL120" s="410"/>
    </row>
    <row r="121" spans="1:38" x14ac:dyDescent="0.35">
      <c r="A121" s="413" t="s">
        <v>110</v>
      </c>
      <c r="B121" s="413"/>
      <c r="C121" s="413"/>
      <c r="D121" s="413"/>
      <c r="E121" s="413"/>
      <c r="F121" s="413"/>
      <c r="G121" s="413"/>
      <c r="H121" s="413"/>
      <c r="I121" s="413"/>
      <c r="K121" s="409">
        <v>1</v>
      </c>
      <c r="L121" s="410"/>
      <c r="M121" s="409">
        <v>0.7</v>
      </c>
      <c r="N121" s="410"/>
      <c r="O121" s="409">
        <v>0.9</v>
      </c>
      <c r="P121" s="410"/>
      <c r="Q121" s="409">
        <v>1</v>
      </c>
      <c r="R121" s="410"/>
      <c r="S121" s="409">
        <v>0.8</v>
      </c>
      <c r="T121" s="410"/>
      <c r="U121" s="409">
        <v>0.8</v>
      </c>
      <c r="V121" s="410"/>
      <c r="W121" s="409">
        <v>0.7</v>
      </c>
      <c r="X121" s="410"/>
      <c r="Y121" s="409">
        <v>1</v>
      </c>
      <c r="Z121" s="410"/>
      <c r="AA121" s="409">
        <v>0.7</v>
      </c>
      <c r="AB121" s="410"/>
      <c r="AC121" s="409">
        <v>0.7</v>
      </c>
      <c r="AD121" s="410"/>
      <c r="AE121" s="409">
        <v>0.7</v>
      </c>
      <c r="AF121" s="410"/>
      <c r="AG121" s="409">
        <v>1.1000000000000001</v>
      </c>
      <c r="AH121" s="410"/>
      <c r="AI121" s="409">
        <v>0.7</v>
      </c>
      <c r="AJ121" s="410"/>
      <c r="AK121" s="409"/>
      <c r="AL121" s="410"/>
    </row>
    <row r="122" spans="1:38" x14ac:dyDescent="0.35">
      <c r="A122" s="413" t="s">
        <v>109</v>
      </c>
      <c r="B122" s="413"/>
      <c r="C122" s="413"/>
      <c r="D122" s="413"/>
      <c r="E122" s="413"/>
      <c r="F122" s="413"/>
      <c r="G122" s="413"/>
      <c r="H122" s="413"/>
      <c r="I122" s="413"/>
      <c r="K122" s="409">
        <v>1</v>
      </c>
      <c r="L122" s="410"/>
      <c r="M122" s="409">
        <v>0.7</v>
      </c>
      <c r="N122" s="410"/>
      <c r="O122" s="409">
        <v>0.9</v>
      </c>
      <c r="P122" s="410"/>
      <c r="Q122" s="409">
        <v>1</v>
      </c>
      <c r="R122" s="410"/>
      <c r="S122" s="409">
        <v>0.8</v>
      </c>
      <c r="T122" s="410"/>
      <c r="U122" s="409">
        <v>0.8</v>
      </c>
      <c r="V122" s="410"/>
      <c r="W122" s="409">
        <v>0.7</v>
      </c>
      <c r="X122" s="410"/>
      <c r="Y122" s="409">
        <v>1</v>
      </c>
      <c r="Z122" s="410"/>
      <c r="AA122" s="409">
        <v>0.7</v>
      </c>
      <c r="AB122" s="410"/>
      <c r="AC122" s="409">
        <v>0.7</v>
      </c>
      <c r="AD122" s="410"/>
      <c r="AE122" s="409">
        <v>0.7</v>
      </c>
      <c r="AF122" s="410"/>
      <c r="AG122" s="409">
        <v>1.1000000000000001</v>
      </c>
      <c r="AH122" s="410"/>
      <c r="AI122" s="409">
        <v>0.7</v>
      </c>
      <c r="AJ122" s="410"/>
      <c r="AK122" s="409"/>
      <c r="AL122" s="410"/>
    </row>
    <row r="123" spans="1:38" x14ac:dyDescent="0.35">
      <c r="A123" s="413" t="s">
        <v>111</v>
      </c>
      <c r="B123" s="413"/>
      <c r="C123" s="413"/>
      <c r="D123" s="413"/>
      <c r="E123" s="413"/>
      <c r="F123" s="413"/>
      <c r="G123" s="413"/>
      <c r="H123" s="413"/>
      <c r="I123" s="413"/>
      <c r="K123" s="409">
        <v>1</v>
      </c>
      <c r="L123" s="410"/>
      <c r="M123" s="409">
        <v>0.7</v>
      </c>
      <c r="N123" s="410"/>
      <c r="O123" s="409">
        <v>0.9</v>
      </c>
      <c r="P123" s="410"/>
      <c r="Q123" s="409">
        <v>1</v>
      </c>
      <c r="R123" s="410"/>
      <c r="S123" s="409">
        <v>0.8</v>
      </c>
      <c r="T123" s="410"/>
      <c r="U123" s="409">
        <v>0.8</v>
      </c>
      <c r="V123" s="410"/>
      <c r="W123" s="409">
        <v>0.7</v>
      </c>
      <c r="X123" s="410"/>
      <c r="Y123" s="409">
        <v>1</v>
      </c>
      <c r="Z123" s="410"/>
      <c r="AA123" s="409">
        <v>0.7</v>
      </c>
      <c r="AB123" s="410"/>
      <c r="AC123" s="409">
        <v>0.7</v>
      </c>
      <c r="AD123" s="410"/>
      <c r="AE123" s="409">
        <v>0.7</v>
      </c>
      <c r="AF123" s="410"/>
      <c r="AG123" s="409">
        <v>1.1000000000000001</v>
      </c>
      <c r="AH123" s="410"/>
      <c r="AI123" s="409">
        <v>0.7</v>
      </c>
      <c r="AJ123" s="410"/>
      <c r="AK123" s="409"/>
      <c r="AL123" s="410"/>
    </row>
    <row r="124" spans="1:38" x14ac:dyDescent="0.35">
      <c r="A124" s="413" t="s">
        <v>112</v>
      </c>
      <c r="B124" s="413"/>
      <c r="C124" s="413"/>
      <c r="D124" s="413"/>
      <c r="E124" s="413"/>
      <c r="F124" s="413"/>
      <c r="G124" s="413"/>
      <c r="H124" s="413"/>
      <c r="I124" s="413"/>
      <c r="K124" s="409">
        <v>1</v>
      </c>
      <c r="L124" s="410"/>
      <c r="M124" s="409">
        <v>0.7</v>
      </c>
      <c r="N124" s="410"/>
      <c r="O124" s="409">
        <v>0.9</v>
      </c>
      <c r="P124" s="410"/>
      <c r="Q124" s="409">
        <v>1</v>
      </c>
      <c r="R124" s="410"/>
      <c r="S124" s="409">
        <v>0.8</v>
      </c>
      <c r="T124" s="410"/>
      <c r="U124" s="409">
        <v>0.8</v>
      </c>
      <c r="V124" s="410"/>
      <c r="W124" s="409">
        <v>0.7</v>
      </c>
      <c r="X124" s="410"/>
      <c r="Y124" s="409">
        <v>1</v>
      </c>
      <c r="Z124" s="410"/>
      <c r="AA124" s="409">
        <v>0.7</v>
      </c>
      <c r="AB124" s="410"/>
      <c r="AC124" s="409">
        <v>0.7</v>
      </c>
      <c r="AD124" s="410"/>
      <c r="AE124" s="409">
        <v>0.7</v>
      </c>
      <c r="AF124" s="410"/>
      <c r="AG124" s="409">
        <v>1.1000000000000001</v>
      </c>
      <c r="AH124" s="410"/>
      <c r="AI124" s="409">
        <v>0.7</v>
      </c>
      <c r="AJ124" s="410"/>
      <c r="AK124" s="409"/>
      <c r="AL124" s="410"/>
    </row>
    <row r="125" spans="1:38" ht="8.5" customHeight="1" x14ac:dyDescent="0.35"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35">
      <c r="A126" s="543" t="s">
        <v>113</v>
      </c>
      <c r="B126" s="543"/>
      <c r="C126" s="543"/>
      <c r="D126" s="543"/>
      <c r="E126" s="543"/>
      <c r="F126" s="543"/>
      <c r="G126" s="543"/>
      <c r="H126" s="543"/>
      <c r="I126" s="543"/>
      <c r="K126" s="216"/>
      <c r="L126" s="216"/>
      <c r="M126" s="205"/>
      <c r="N126" s="205"/>
      <c r="O126" s="214"/>
      <c r="P126" s="21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4"/>
      <c r="AA126" s="154"/>
      <c r="AB126" s="154"/>
      <c r="AC126" s="154"/>
      <c r="AD126" s="154"/>
      <c r="AE126" s="203"/>
      <c r="AF126" s="203"/>
      <c r="AG126" s="154"/>
      <c r="AH126" s="154"/>
      <c r="AI126" s="154"/>
      <c r="AJ126" s="154"/>
      <c r="AK126" s="154"/>
      <c r="AL126" s="154"/>
    </row>
    <row r="127" spans="1:38" x14ac:dyDescent="0.35">
      <c r="A127" s="413" t="s">
        <v>115</v>
      </c>
      <c r="B127" s="413"/>
      <c r="C127" s="413"/>
      <c r="D127" s="413"/>
      <c r="E127" s="413"/>
      <c r="F127" s="413"/>
      <c r="G127" s="413"/>
      <c r="H127" s="413"/>
      <c r="I127" s="413"/>
      <c r="K127" s="409">
        <v>0.7</v>
      </c>
      <c r="L127" s="410"/>
      <c r="M127" s="409">
        <v>1.3</v>
      </c>
      <c r="N127" s="410"/>
      <c r="O127" s="409">
        <v>1.2</v>
      </c>
      <c r="P127" s="410"/>
      <c r="Q127" s="409">
        <v>0.9</v>
      </c>
      <c r="R127" s="410"/>
      <c r="S127" s="409">
        <v>1.1000000000000001</v>
      </c>
      <c r="T127" s="410"/>
      <c r="U127" s="409">
        <v>0.9</v>
      </c>
      <c r="V127" s="410"/>
      <c r="W127" s="409">
        <v>0.9</v>
      </c>
      <c r="X127" s="410"/>
      <c r="Y127" s="409">
        <v>0.7</v>
      </c>
      <c r="Z127" s="410"/>
      <c r="AA127" s="409">
        <v>1.2</v>
      </c>
      <c r="AB127" s="410"/>
      <c r="AC127" s="409">
        <v>1</v>
      </c>
      <c r="AD127" s="410"/>
      <c r="AE127" s="409">
        <v>1.3</v>
      </c>
      <c r="AF127" s="410"/>
      <c r="AG127" s="409">
        <v>1</v>
      </c>
      <c r="AH127" s="410"/>
      <c r="AI127" s="409">
        <v>0.8</v>
      </c>
      <c r="AJ127" s="410"/>
      <c r="AK127" s="409"/>
      <c r="AL127" s="410"/>
    </row>
    <row r="128" spans="1:38" x14ac:dyDescent="0.35">
      <c r="A128" s="413" t="s">
        <v>116</v>
      </c>
      <c r="B128" s="413"/>
      <c r="C128" s="413"/>
      <c r="D128" s="413"/>
      <c r="E128" s="413"/>
      <c r="F128" s="413"/>
      <c r="G128" s="413"/>
      <c r="H128" s="413"/>
      <c r="I128" s="413"/>
      <c r="K128" s="409">
        <v>0.7</v>
      </c>
      <c r="L128" s="410"/>
      <c r="M128" s="409">
        <v>1.2</v>
      </c>
      <c r="N128" s="410"/>
      <c r="O128" s="409">
        <v>0.9</v>
      </c>
      <c r="P128" s="410"/>
      <c r="Q128" s="409">
        <v>0.9</v>
      </c>
      <c r="R128" s="410"/>
      <c r="S128" s="409">
        <v>1.2</v>
      </c>
      <c r="T128" s="410"/>
      <c r="U128" s="409">
        <v>1.1000000000000001</v>
      </c>
      <c r="V128" s="410"/>
      <c r="W128" s="409">
        <v>0.9</v>
      </c>
      <c r="X128" s="410"/>
      <c r="Y128" s="409">
        <v>1</v>
      </c>
      <c r="Z128" s="410"/>
      <c r="AA128" s="409">
        <v>0.8</v>
      </c>
      <c r="AB128" s="410"/>
      <c r="AC128" s="409">
        <v>0.7</v>
      </c>
      <c r="AD128" s="410"/>
      <c r="AE128" s="409">
        <v>1</v>
      </c>
      <c r="AF128" s="410"/>
      <c r="AG128" s="409">
        <v>1.1000000000000001</v>
      </c>
      <c r="AH128" s="410"/>
      <c r="AI128" s="409">
        <v>0.8</v>
      </c>
      <c r="AJ128" s="410"/>
      <c r="AK128" s="409"/>
      <c r="AL128" s="410"/>
    </row>
    <row r="129" spans="1:38" x14ac:dyDescent="0.35">
      <c r="A129" s="413" t="s">
        <v>114</v>
      </c>
      <c r="B129" s="413"/>
      <c r="C129" s="413"/>
      <c r="D129" s="413"/>
      <c r="E129" s="413"/>
      <c r="F129" s="413"/>
      <c r="G129" s="413"/>
      <c r="H129" s="413"/>
      <c r="I129" s="413"/>
      <c r="K129" s="409">
        <v>1.1000000000000001</v>
      </c>
      <c r="L129" s="410"/>
      <c r="M129" s="409">
        <v>1.1000000000000001</v>
      </c>
      <c r="N129" s="410"/>
      <c r="O129" s="409">
        <v>0.9</v>
      </c>
      <c r="P129" s="410"/>
      <c r="Q129" s="409">
        <v>0.9</v>
      </c>
      <c r="R129" s="410"/>
      <c r="S129" s="409">
        <v>1.1000000000000001</v>
      </c>
      <c r="T129" s="410"/>
      <c r="U129" s="409">
        <v>0.9</v>
      </c>
      <c r="V129" s="410"/>
      <c r="W129" s="409">
        <v>0.9</v>
      </c>
      <c r="X129" s="410"/>
      <c r="Y129" s="409">
        <v>0.7</v>
      </c>
      <c r="Z129" s="410"/>
      <c r="AA129" s="409">
        <v>0.8</v>
      </c>
      <c r="AB129" s="410"/>
      <c r="AC129" s="409">
        <v>1.2</v>
      </c>
      <c r="AD129" s="410"/>
      <c r="AE129" s="409">
        <v>1</v>
      </c>
      <c r="AF129" s="410"/>
      <c r="AG129" s="409">
        <v>1</v>
      </c>
      <c r="AH129" s="410"/>
      <c r="AI129" s="409">
        <v>0.8</v>
      </c>
      <c r="AJ129" s="410"/>
      <c r="AK129" s="409"/>
      <c r="AL129" s="410"/>
    </row>
    <row r="130" spans="1:38" x14ac:dyDescent="0.35">
      <c r="A130" s="413" t="s">
        <v>117</v>
      </c>
      <c r="B130" s="413"/>
      <c r="C130" s="413"/>
      <c r="D130" s="413"/>
      <c r="E130" s="413"/>
      <c r="F130" s="413"/>
      <c r="G130" s="413"/>
      <c r="H130" s="413"/>
      <c r="I130" s="413"/>
      <c r="K130" s="409">
        <v>0.7</v>
      </c>
      <c r="L130" s="410"/>
      <c r="M130" s="409">
        <v>1.1000000000000001</v>
      </c>
      <c r="N130" s="410"/>
      <c r="O130" s="409">
        <v>0.9</v>
      </c>
      <c r="P130" s="410"/>
      <c r="Q130" s="409">
        <v>0.9</v>
      </c>
      <c r="R130" s="410"/>
      <c r="S130" s="409">
        <v>1.3</v>
      </c>
      <c r="T130" s="410"/>
      <c r="U130" s="409">
        <v>0.9</v>
      </c>
      <c r="V130" s="410"/>
      <c r="W130" s="409">
        <v>0.9</v>
      </c>
      <c r="X130" s="410"/>
      <c r="Y130" s="409">
        <v>1</v>
      </c>
      <c r="Z130" s="410"/>
      <c r="AA130" s="409">
        <v>0.8</v>
      </c>
      <c r="AB130" s="410"/>
      <c r="AC130" s="409">
        <v>1.2</v>
      </c>
      <c r="AD130" s="410"/>
      <c r="AE130" s="409">
        <v>1</v>
      </c>
      <c r="AF130" s="410"/>
      <c r="AG130" s="409">
        <v>1</v>
      </c>
      <c r="AH130" s="410"/>
      <c r="AI130" s="409">
        <v>0.8</v>
      </c>
      <c r="AJ130" s="410"/>
      <c r="AK130" s="409"/>
      <c r="AL130" s="410"/>
    </row>
    <row r="131" spans="1:38" x14ac:dyDescent="0.35">
      <c r="A131" s="413" t="s">
        <v>118</v>
      </c>
      <c r="B131" s="413"/>
      <c r="C131" s="413"/>
      <c r="D131" s="413"/>
      <c r="E131" s="413"/>
      <c r="F131" s="413"/>
      <c r="G131" s="413"/>
      <c r="H131" s="413"/>
      <c r="I131" s="413"/>
      <c r="K131" s="409">
        <v>0.7</v>
      </c>
      <c r="L131" s="410"/>
      <c r="M131" s="409">
        <v>1.1000000000000001</v>
      </c>
      <c r="N131" s="410"/>
      <c r="O131" s="409">
        <v>0.9</v>
      </c>
      <c r="P131" s="410"/>
      <c r="Q131" s="409">
        <v>1.1000000000000001</v>
      </c>
      <c r="R131" s="410"/>
      <c r="S131" s="409">
        <v>1.3</v>
      </c>
      <c r="T131" s="410"/>
      <c r="U131" s="409">
        <v>0.9</v>
      </c>
      <c r="V131" s="410"/>
      <c r="W131" s="409">
        <v>0.9</v>
      </c>
      <c r="X131" s="410"/>
      <c r="Y131" s="409">
        <v>1.2</v>
      </c>
      <c r="Z131" s="410"/>
      <c r="AA131" s="409">
        <v>0.8</v>
      </c>
      <c r="AB131" s="410"/>
      <c r="AC131" s="409">
        <v>1.2</v>
      </c>
      <c r="AD131" s="410"/>
      <c r="AE131" s="409">
        <v>1</v>
      </c>
      <c r="AF131" s="410"/>
      <c r="AG131" s="409">
        <v>1.2</v>
      </c>
      <c r="AH131" s="410"/>
      <c r="AI131" s="409">
        <v>0.8</v>
      </c>
      <c r="AJ131" s="410"/>
      <c r="AK131" s="409"/>
      <c r="AL131" s="410"/>
    </row>
    <row r="132" spans="1:38" x14ac:dyDescent="0.35">
      <c r="A132" s="413" t="s">
        <v>119</v>
      </c>
      <c r="B132" s="413"/>
      <c r="C132" s="413"/>
      <c r="D132" s="413"/>
      <c r="E132" s="413"/>
      <c r="F132" s="413"/>
      <c r="G132" s="413"/>
      <c r="H132" s="413"/>
      <c r="I132" s="413"/>
      <c r="K132" s="409">
        <v>1.1000000000000001</v>
      </c>
      <c r="L132" s="410"/>
      <c r="M132" s="409">
        <v>1.1000000000000001</v>
      </c>
      <c r="N132" s="410"/>
      <c r="O132" s="409">
        <v>0.9</v>
      </c>
      <c r="P132" s="410"/>
      <c r="Q132" s="409">
        <v>1</v>
      </c>
      <c r="R132" s="410"/>
      <c r="S132" s="409">
        <v>1.1000000000000001</v>
      </c>
      <c r="T132" s="410"/>
      <c r="U132" s="409">
        <v>0.9</v>
      </c>
      <c r="V132" s="410"/>
      <c r="W132" s="409">
        <v>0.9</v>
      </c>
      <c r="X132" s="410"/>
      <c r="Y132" s="409">
        <v>1</v>
      </c>
      <c r="Z132" s="410"/>
      <c r="AA132" s="409">
        <v>0.8</v>
      </c>
      <c r="AB132" s="410"/>
      <c r="AC132" s="409">
        <v>1.2</v>
      </c>
      <c r="AD132" s="410"/>
      <c r="AE132" s="409">
        <v>1</v>
      </c>
      <c r="AF132" s="410"/>
      <c r="AG132" s="409">
        <v>1</v>
      </c>
      <c r="AH132" s="410"/>
      <c r="AI132" s="409">
        <v>0.8</v>
      </c>
      <c r="AJ132" s="410"/>
      <c r="AK132" s="409"/>
      <c r="AL132" s="410"/>
    </row>
    <row r="133" spans="1:38" ht="8.5" customHeight="1" x14ac:dyDescent="0.35"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35">
      <c r="A134" s="543" t="s">
        <v>120</v>
      </c>
      <c r="B134" s="543"/>
      <c r="C134" s="543"/>
      <c r="D134" s="543"/>
      <c r="E134" s="543"/>
      <c r="F134" s="543"/>
      <c r="G134" s="543"/>
      <c r="H134" s="543"/>
      <c r="I134" s="543"/>
      <c r="K134" s="216"/>
      <c r="L134" s="216"/>
      <c r="M134" s="205"/>
      <c r="N134" s="205"/>
      <c r="O134" s="214"/>
      <c r="P134" s="214"/>
      <c r="Q134" s="154"/>
      <c r="R134" s="154"/>
      <c r="S134" s="154"/>
      <c r="T134" s="154"/>
      <c r="U134" s="154"/>
      <c r="V134" s="154"/>
      <c r="W134" s="154"/>
      <c r="X134" s="154"/>
      <c r="Y134" s="154"/>
      <c r="Z134" s="154"/>
      <c r="AA134" s="154"/>
      <c r="AB134" s="154"/>
      <c r="AC134" s="154"/>
      <c r="AD134" s="154"/>
      <c r="AE134" s="203"/>
      <c r="AF134" s="203"/>
      <c r="AG134" s="154"/>
      <c r="AH134" s="154"/>
      <c r="AI134" s="154"/>
      <c r="AJ134" s="154"/>
      <c r="AK134" s="154"/>
      <c r="AL134" s="154"/>
    </row>
    <row r="135" spans="1:38" x14ac:dyDescent="0.35">
      <c r="A135" s="413" t="s">
        <v>122</v>
      </c>
      <c r="B135" s="413"/>
      <c r="C135" s="413"/>
      <c r="D135" s="413"/>
      <c r="E135" s="413"/>
      <c r="F135" s="413"/>
      <c r="G135" s="413"/>
      <c r="H135" s="413"/>
      <c r="I135" s="413"/>
      <c r="K135" s="409">
        <v>1.2</v>
      </c>
      <c r="L135" s="410"/>
      <c r="M135" s="409">
        <v>0.9</v>
      </c>
      <c r="N135" s="410"/>
      <c r="O135" s="409">
        <v>1.1000000000000001</v>
      </c>
      <c r="P135" s="410"/>
      <c r="Q135" s="409">
        <v>1.1000000000000001</v>
      </c>
      <c r="R135" s="410"/>
      <c r="S135" s="409">
        <v>0.9</v>
      </c>
      <c r="T135" s="410"/>
      <c r="U135" s="409">
        <v>1.2</v>
      </c>
      <c r="V135" s="410"/>
      <c r="W135" s="409">
        <v>1.1000000000000001</v>
      </c>
      <c r="X135" s="410"/>
      <c r="Y135" s="409">
        <v>1.3</v>
      </c>
      <c r="Z135" s="410"/>
      <c r="AA135" s="409">
        <v>1</v>
      </c>
      <c r="AB135" s="410"/>
      <c r="AC135" s="409">
        <v>1.1000000000000001</v>
      </c>
      <c r="AD135" s="410"/>
      <c r="AE135" s="409" t="s">
        <v>386</v>
      </c>
      <c r="AF135" s="410"/>
      <c r="AG135" s="409">
        <v>1.1000000000000001</v>
      </c>
      <c r="AH135" s="410"/>
      <c r="AI135" s="409">
        <v>0.7</v>
      </c>
      <c r="AJ135" s="410"/>
      <c r="AK135" s="409"/>
      <c r="AL135" s="410"/>
    </row>
    <row r="136" spans="1:38" x14ac:dyDescent="0.35">
      <c r="A136" s="413" t="s">
        <v>121</v>
      </c>
      <c r="B136" s="413"/>
      <c r="C136" s="413"/>
      <c r="D136" s="413"/>
      <c r="E136" s="413"/>
      <c r="F136" s="413"/>
      <c r="G136" s="413"/>
      <c r="H136" s="413"/>
      <c r="I136" s="413"/>
      <c r="K136" s="409">
        <v>1.2</v>
      </c>
      <c r="L136" s="410"/>
      <c r="M136" s="409">
        <v>0.9</v>
      </c>
      <c r="N136" s="410"/>
      <c r="O136" s="409">
        <v>1.1000000000000001</v>
      </c>
      <c r="P136" s="410"/>
      <c r="Q136" s="409">
        <v>1.1000000000000001</v>
      </c>
      <c r="R136" s="410"/>
      <c r="S136" s="409">
        <v>0.9</v>
      </c>
      <c r="T136" s="410"/>
      <c r="U136" s="409">
        <v>1.2</v>
      </c>
      <c r="V136" s="410"/>
      <c r="W136" s="409">
        <v>1.1000000000000001</v>
      </c>
      <c r="X136" s="410"/>
      <c r="Y136" s="409">
        <v>1.3</v>
      </c>
      <c r="Z136" s="410"/>
      <c r="AA136" s="409">
        <v>1</v>
      </c>
      <c r="AB136" s="410"/>
      <c r="AC136" s="409">
        <v>1.1000000000000001</v>
      </c>
      <c r="AD136" s="410"/>
      <c r="AE136" s="409" t="s">
        <v>386</v>
      </c>
      <c r="AF136" s="410"/>
      <c r="AG136" s="409">
        <v>1.1000000000000001</v>
      </c>
      <c r="AH136" s="410"/>
      <c r="AI136" s="409">
        <v>0.8</v>
      </c>
      <c r="AJ136" s="410"/>
      <c r="AK136" s="409"/>
      <c r="AL136" s="410"/>
    </row>
    <row r="137" spans="1:38" x14ac:dyDescent="0.35">
      <c r="A137" s="413" t="s">
        <v>129</v>
      </c>
      <c r="B137" s="413"/>
      <c r="C137" s="413"/>
      <c r="D137" s="413"/>
      <c r="E137" s="413"/>
      <c r="F137" s="413"/>
      <c r="G137" s="413"/>
      <c r="H137" s="413"/>
      <c r="I137" s="413"/>
      <c r="K137" s="409">
        <v>0.7</v>
      </c>
      <c r="L137" s="410"/>
      <c r="M137" s="409">
        <v>0.7</v>
      </c>
      <c r="N137" s="410"/>
      <c r="O137" s="409">
        <v>1.1000000000000001</v>
      </c>
      <c r="P137" s="410"/>
      <c r="Q137" s="409">
        <v>0.7</v>
      </c>
      <c r="R137" s="410"/>
      <c r="S137" s="409">
        <v>0.7</v>
      </c>
      <c r="T137" s="410"/>
      <c r="U137" s="409">
        <v>1.2</v>
      </c>
      <c r="V137" s="410"/>
      <c r="W137" s="409">
        <v>1.1000000000000001</v>
      </c>
      <c r="X137" s="410"/>
      <c r="Y137" s="409">
        <v>0.7</v>
      </c>
      <c r="Z137" s="410"/>
      <c r="AA137" s="409">
        <v>0.7</v>
      </c>
      <c r="AB137" s="410"/>
      <c r="AC137" s="409">
        <v>0.7</v>
      </c>
      <c r="AD137" s="410"/>
      <c r="AE137" s="409" t="s">
        <v>386</v>
      </c>
      <c r="AF137" s="410"/>
      <c r="AG137" s="409">
        <v>0.7</v>
      </c>
      <c r="AH137" s="410"/>
      <c r="AI137" s="409">
        <v>0.7</v>
      </c>
      <c r="AJ137" s="410"/>
      <c r="AK137" s="409"/>
      <c r="AL137" s="410"/>
    </row>
    <row r="138" spans="1:38" x14ac:dyDescent="0.35">
      <c r="A138" s="413" t="s">
        <v>131</v>
      </c>
      <c r="B138" s="413"/>
      <c r="C138" s="413"/>
      <c r="D138" s="413"/>
      <c r="E138" s="413"/>
      <c r="F138" s="413"/>
      <c r="G138" s="413"/>
      <c r="H138" s="413"/>
      <c r="I138" s="413"/>
      <c r="K138" s="409">
        <v>0.7</v>
      </c>
      <c r="L138" s="410"/>
      <c r="M138" s="409">
        <v>0.7</v>
      </c>
      <c r="N138" s="410"/>
      <c r="O138" s="409">
        <v>1.1000000000000001</v>
      </c>
      <c r="P138" s="410"/>
      <c r="Q138" s="409">
        <v>0.7</v>
      </c>
      <c r="R138" s="410"/>
      <c r="S138" s="409">
        <v>0.7</v>
      </c>
      <c r="T138" s="410"/>
      <c r="U138" s="409">
        <v>1.2</v>
      </c>
      <c r="V138" s="410"/>
      <c r="W138" s="409">
        <v>1.1000000000000001</v>
      </c>
      <c r="X138" s="410"/>
      <c r="Y138" s="409">
        <v>0.7</v>
      </c>
      <c r="Z138" s="410"/>
      <c r="AA138" s="409">
        <v>0.7</v>
      </c>
      <c r="AB138" s="410"/>
      <c r="AC138" s="409">
        <v>0.7</v>
      </c>
      <c r="AD138" s="410"/>
      <c r="AE138" s="409" t="s">
        <v>386</v>
      </c>
      <c r="AF138" s="410"/>
      <c r="AG138" s="409">
        <v>0.7</v>
      </c>
      <c r="AH138" s="410"/>
      <c r="AI138" s="409">
        <v>0.7</v>
      </c>
      <c r="AJ138" s="410"/>
      <c r="AK138" s="409"/>
      <c r="AL138" s="410"/>
    </row>
    <row r="139" spans="1:38" x14ac:dyDescent="0.35">
      <c r="A139" s="413" t="s">
        <v>130</v>
      </c>
      <c r="B139" s="413"/>
      <c r="C139" s="413"/>
      <c r="D139" s="413"/>
      <c r="E139" s="413"/>
      <c r="F139" s="413"/>
      <c r="G139" s="413"/>
      <c r="H139" s="413"/>
      <c r="I139" s="413"/>
      <c r="K139" s="409">
        <v>0.7</v>
      </c>
      <c r="L139" s="410"/>
      <c r="M139" s="409">
        <v>0.9</v>
      </c>
      <c r="N139" s="410"/>
      <c r="O139" s="409">
        <v>1.1000000000000001</v>
      </c>
      <c r="P139" s="410"/>
      <c r="Q139" s="409">
        <v>0.7</v>
      </c>
      <c r="R139" s="410"/>
      <c r="S139" s="409">
        <v>0.7</v>
      </c>
      <c r="T139" s="410"/>
      <c r="U139" s="409">
        <v>1.2</v>
      </c>
      <c r="V139" s="410"/>
      <c r="W139" s="409">
        <v>1.1000000000000001</v>
      </c>
      <c r="X139" s="410"/>
      <c r="Y139" s="409">
        <v>0.7</v>
      </c>
      <c r="Z139" s="410"/>
      <c r="AA139" s="409">
        <v>0.7</v>
      </c>
      <c r="AB139" s="410"/>
      <c r="AC139" s="409">
        <v>0.7</v>
      </c>
      <c r="AD139" s="410"/>
      <c r="AE139" s="409" t="s">
        <v>386</v>
      </c>
      <c r="AF139" s="410"/>
      <c r="AG139" s="409">
        <v>0.7</v>
      </c>
      <c r="AH139" s="410"/>
      <c r="AI139" s="409">
        <v>1.1000000000000001</v>
      </c>
      <c r="AJ139" s="410"/>
      <c r="AK139" s="409"/>
      <c r="AL139" s="410"/>
    </row>
    <row r="140" spans="1:38" x14ac:dyDescent="0.35">
      <c r="A140" s="413" t="s">
        <v>132</v>
      </c>
      <c r="B140" s="413"/>
      <c r="C140" s="413"/>
      <c r="D140" s="413"/>
      <c r="E140" s="413"/>
      <c r="F140" s="413"/>
      <c r="G140" s="413"/>
      <c r="H140" s="413"/>
      <c r="I140" s="413"/>
      <c r="K140" s="409">
        <v>0.7</v>
      </c>
      <c r="L140" s="410"/>
      <c r="M140" s="409">
        <v>0.9</v>
      </c>
      <c r="N140" s="410"/>
      <c r="O140" s="409">
        <v>1.1000000000000001</v>
      </c>
      <c r="P140" s="410"/>
      <c r="Q140" s="409">
        <v>0.7</v>
      </c>
      <c r="R140" s="410"/>
      <c r="S140" s="409">
        <v>0.7</v>
      </c>
      <c r="T140" s="410"/>
      <c r="U140" s="409">
        <v>1.2</v>
      </c>
      <c r="V140" s="410"/>
      <c r="W140" s="409">
        <v>1.1000000000000001</v>
      </c>
      <c r="X140" s="410"/>
      <c r="Y140" s="409">
        <v>0.7</v>
      </c>
      <c r="Z140" s="410"/>
      <c r="AA140" s="409">
        <v>0.7</v>
      </c>
      <c r="AB140" s="410"/>
      <c r="AC140" s="409">
        <v>0.7</v>
      </c>
      <c r="AD140" s="410"/>
      <c r="AE140" s="409" t="s">
        <v>386</v>
      </c>
      <c r="AF140" s="410"/>
      <c r="AG140" s="409">
        <v>0.7</v>
      </c>
      <c r="AH140" s="410"/>
      <c r="AI140" s="409">
        <v>0.7</v>
      </c>
      <c r="AJ140" s="410"/>
      <c r="AK140" s="409"/>
      <c r="AL140" s="410"/>
    </row>
    <row r="141" spans="1:38" x14ac:dyDescent="0.35">
      <c r="A141" s="413" t="s">
        <v>125</v>
      </c>
      <c r="B141" s="413"/>
      <c r="C141" s="413"/>
      <c r="D141" s="413"/>
      <c r="E141" s="413"/>
      <c r="F141" s="413"/>
      <c r="G141" s="413"/>
      <c r="H141" s="413"/>
      <c r="I141" s="413"/>
      <c r="K141" s="409">
        <v>1.2</v>
      </c>
      <c r="L141" s="410"/>
      <c r="M141" s="409">
        <v>0.9</v>
      </c>
      <c r="N141" s="410"/>
      <c r="O141" s="409">
        <v>1.1000000000000001</v>
      </c>
      <c r="P141" s="410"/>
      <c r="Q141" s="409">
        <v>1.1000000000000001</v>
      </c>
      <c r="R141" s="410"/>
      <c r="S141" s="409">
        <v>0.9</v>
      </c>
      <c r="T141" s="410"/>
      <c r="U141" s="409">
        <v>1.2</v>
      </c>
      <c r="V141" s="410"/>
      <c r="W141" s="409">
        <v>1.1000000000000001</v>
      </c>
      <c r="X141" s="410"/>
      <c r="Y141" s="409">
        <v>1.3</v>
      </c>
      <c r="Z141" s="410"/>
      <c r="AA141" s="409">
        <v>1</v>
      </c>
      <c r="AB141" s="410"/>
      <c r="AC141" s="409">
        <v>1.1000000000000001</v>
      </c>
      <c r="AD141" s="410"/>
      <c r="AE141" s="409" t="s">
        <v>386</v>
      </c>
      <c r="AF141" s="410"/>
      <c r="AG141" s="409">
        <v>1.1000000000000001</v>
      </c>
      <c r="AH141" s="410"/>
      <c r="AI141" s="409">
        <v>1.1000000000000001</v>
      </c>
      <c r="AJ141" s="410"/>
      <c r="AK141" s="409"/>
      <c r="AL141" s="410"/>
    </row>
    <row r="142" spans="1:38" x14ac:dyDescent="0.35">
      <c r="A142" s="413" t="s">
        <v>126</v>
      </c>
      <c r="B142" s="413"/>
      <c r="C142" s="413"/>
      <c r="D142" s="413"/>
      <c r="E142" s="413"/>
      <c r="F142" s="413"/>
      <c r="G142" s="413"/>
      <c r="H142" s="413"/>
      <c r="I142" s="413"/>
      <c r="K142" s="409">
        <v>1.2</v>
      </c>
      <c r="L142" s="410"/>
      <c r="M142" s="409">
        <v>0.9</v>
      </c>
      <c r="N142" s="410"/>
      <c r="O142" s="409">
        <v>1.1000000000000001</v>
      </c>
      <c r="P142" s="410"/>
      <c r="Q142" s="409">
        <v>1.1000000000000001</v>
      </c>
      <c r="R142" s="410"/>
      <c r="S142" s="409">
        <v>0.9</v>
      </c>
      <c r="T142" s="410"/>
      <c r="U142" s="409">
        <v>1.2</v>
      </c>
      <c r="V142" s="410"/>
      <c r="W142" s="409">
        <v>1.1000000000000001</v>
      </c>
      <c r="X142" s="410"/>
      <c r="Y142" s="409">
        <v>1.3</v>
      </c>
      <c r="Z142" s="410"/>
      <c r="AA142" s="409">
        <v>1</v>
      </c>
      <c r="AB142" s="410"/>
      <c r="AC142" s="409">
        <v>1.1000000000000001</v>
      </c>
      <c r="AD142" s="410"/>
      <c r="AE142" s="409" t="s">
        <v>386</v>
      </c>
      <c r="AF142" s="410"/>
      <c r="AG142" s="409">
        <v>1.1000000000000001</v>
      </c>
      <c r="AH142" s="410"/>
      <c r="AI142" s="409">
        <v>1.1000000000000001</v>
      </c>
      <c r="AJ142" s="410"/>
      <c r="AK142" s="409"/>
      <c r="AL142" s="410"/>
    </row>
    <row r="143" spans="1:38" x14ac:dyDescent="0.35">
      <c r="A143" s="413" t="s">
        <v>127</v>
      </c>
      <c r="B143" s="413"/>
      <c r="C143" s="413"/>
      <c r="D143" s="413"/>
      <c r="E143" s="413"/>
      <c r="F143" s="413"/>
      <c r="G143" s="413"/>
      <c r="H143" s="413"/>
      <c r="I143" s="413"/>
      <c r="K143" s="409">
        <v>1.2</v>
      </c>
      <c r="L143" s="410"/>
      <c r="M143" s="409">
        <v>0.9</v>
      </c>
      <c r="N143" s="410"/>
      <c r="O143" s="409">
        <v>1.1000000000000001</v>
      </c>
      <c r="P143" s="410"/>
      <c r="Q143" s="409">
        <v>1.1000000000000001</v>
      </c>
      <c r="R143" s="410"/>
      <c r="S143" s="409">
        <v>0.9</v>
      </c>
      <c r="T143" s="410"/>
      <c r="U143" s="409">
        <v>1.2</v>
      </c>
      <c r="V143" s="410"/>
      <c r="W143" s="409">
        <v>1.1000000000000001</v>
      </c>
      <c r="X143" s="410"/>
      <c r="Y143" s="409">
        <v>1.3</v>
      </c>
      <c r="Z143" s="410"/>
      <c r="AA143" s="409">
        <v>1</v>
      </c>
      <c r="AB143" s="410"/>
      <c r="AC143" s="409">
        <v>1.1000000000000001</v>
      </c>
      <c r="AD143" s="410"/>
      <c r="AE143" s="409" t="s">
        <v>386</v>
      </c>
      <c r="AF143" s="410"/>
      <c r="AG143" s="409">
        <v>1.1000000000000001</v>
      </c>
      <c r="AH143" s="410"/>
      <c r="AI143" s="409">
        <v>1.1000000000000001</v>
      </c>
      <c r="AJ143" s="410"/>
      <c r="AK143" s="409"/>
      <c r="AL143" s="410"/>
    </row>
    <row r="144" spans="1:38" x14ac:dyDescent="0.35">
      <c r="A144" s="413" t="s">
        <v>128</v>
      </c>
      <c r="B144" s="413"/>
      <c r="C144" s="413"/>
      <c r="D144" s="413"/>
      <c r="E144" s="413"/>
      <c r="F144" s="413"/>
      <c r="G144" s="413"/>
      <c r="H144" s="413"/>
      <c r="I144" s="413"/>
      <c r="K144" s="409">
        <v>1.2</v>
      </c>
      <c r="L144" s="410"/>
      <c r="M144" s="409">
        <v>0.9</v>
      </c>
      <c r="N144" s="410"/>
      <c r="O144" s="409">
        <v>1.1000000000000001</v>
      </c>
      <c r="P144" s="410"/>
      <c r="Q144" s="409">
        <v>1.1000000000000001</v>
      </c>
      <c r="R144" s="410"/>
      <c r="S144" s="409">
        <v>0.9</v>
      </c>
      <c r="T144" s="410"/>
      <c r="U144" s="409">
        <v>1.2</v>
      </c>
      <c r="V144" s="410"/>
      <c r="W144" s="409">
        <v>1.1000000000000001</v>
      </c>
      <c r="X144" s="410"/>
      <c r="Y144" s="409">
        <v>1.3</v>
      </c>
      <c r="Z144" s="410"/>
      <c r="AA144" s="409">
        <v>1</v>
      </c>
      <c r="AB144" s="410"/>
      <c r="AC144" s="409">
        <v>1.1000000000000001</v>
      </c>
      <c r="AD144" s="410"/>
      <c r="AE144" s="409" t="s">
        <v>386</v>
      </c>
      <c r="AF144" s="410"/>
      <c r="AG144" s="409">
        <v>1.1000000000000001</v>
      </c>
      <c r="AH144" s="410"/>
      <c r="AI144" s="409">
        <v>1.1000000000000001</v>
      </c>
      <c r="AJ144" s="410"/>
      <c r="AK144" s="409"/>
      <c r="AL144" s="410"/>
    </row>
    <row r="145" spans="1:38" x14ac:dyDescent="0.35">
      <c r="A145" s="413" t="s">
        <v>133</v>
      </c>
      <c r="B145" s="413"/>
      <c r="C145" s="413"/>
      <c r="D145" s="413"/>
      <c r="E145" s="413"/>
      <c r="F145" s="413"/>
      <c r="G145" s="413"/>
      <c r="H145" s="413"/>
      <c r="I145" s="413"/>
      <c r="K145" s="409">
        <v>1.2</v>
      </c>
      <c r="L145" s="410"/>
      <c r="M145" s="409">
        <v>0.9</v>
      </c>
      <c r="N145" s="410"/>
      <c r="O145" s="409">
        <v>1.1000000000000001</v>
      </c>
      <c r="P145" s="410"/>
      <c r="Q145" s="409">
        <v>1.1000000000000001</v>
      </c>
      <c r="R145" s="410"/>
      <c r="S145" s="409">
        <v>0.9</v>
      </c>
      <c r="T145" s="410"/>
      <c r="U145" s="409">
        <v>1.2</v>
      </c>
      <c r="V145" s="410"/>
      <c r="W145" s="409">
        <v>1.1000000000000001</v>
      </c>
      <c r="X145" s="410"/>
      <c r="Y145" s="409">
        <v>0.7</v>
      </c>
      <c r="Z145" s="410"/>
      <c r="AA145" s="409">
        <v>1</v>
      </c>
      <c r="AB145" s="410"/>
      <c r="AC145" s="409">
        <v>1.1000000000000001</v>
      </c>
      <c r="AD145" s="410"/>
      <c r="AE145" s="409" t="s">
        <v>386</v>
      </c>
      <c r="AF145" s="410"/>
      <c r="AG145" s="409">
        <v>1.1000000000000001</v>
      </c>
      <c r="AH145" s="410"/>
      <c r="AI145" s="409">
        <v>1.1000000000000001</v>
      </c>
      <c r="AJ145" s="410"/>
      <c r="AK145" s="409"/>
      <c r="AL145" s="410"/>
    </row>
    <row r="146" spans="1:38" x14ac:dyDescent="0.35">
      <c r="A146" s="413" t="s">
        <v>123</v>
      </c>
      <c r="B146" s="413"/>
      <c r="C146" s="413"/>
      <c r="D146" s="413"/>
      <c r="E146" s="413"/>
      <c r="F146" s="413"/>
      <c r="G146" s="413"/>
      <c r="H146" s="413"/>
      <c r="I146" s="413"/>
      <c r="K146" s="409">
        <v>1.2</v>
      </c>
      <c r="L146" s="410"/>
      <c r="M146" s="409">
        <v>0.9</v>
      </c>
      <c r="N146" s="410"/>
      <c r="O146" s="409">
        <v>1.1000000000000001</v>
      </c>
      <c r="P146" s="410"/>
      <c r="Q146" s="409">
        <v>1.1000000000000001</v>
      </c>
      <c r="R146" s="410"/>
      <c r="S146" s="409">
        <v>0.9</v>
      </c>
      <c r="T146" s="410"/>
      <c r="U146" s="409">
        <v>1.2</v>
      </c>
      <c r="V146" s="410"/>
      <c r="W146" s="409">
        <v>1.1000000000000001</v>
      </c>
      <c r="X146" s="410"/>
      <c r="Y146" s="409">
        <v>1.3</v>
      </c>
      <c r="Z146" s="410"/>
      <c r="AA146" s="409">
        <v>1</v>
      </c>
      <c r="AB146" s="410"/>
      <c r="AC146" s="409">
        <v>1.1000000000000001</v>
      </c>
      <c r="AD146" s="410"/>
      <c r="AE146" s="409" t="s">
        <v>386</v>
      </c>
      <c r="AF146" s="410"/>
      <c r="AG146" s="409">
        <v>1.1000000000000001</v>
      </c>
      <c r="AH146" s="410"/>
      <c r="AI146" s="409">
        <v>1.1000000000000001</v>
      </c>
      <c r="AJ146" s="410"/>
      <c r="AK146" s="409"/>
      <c r="AL146" s="410"/>
    </row>
    <row r="147" spans="1:38" x14ac:dyDescent="0.35">
      <c r="A147" s="413" t="s">
        <v>124</v>
      </c>
      <c r="B147" s="413"/>
      <c r="C147" s="413"/>
      <c r="D147" s="413"/>
      <c r="E147" s="413"/>
      <c r="F147" s="413"/>
      <c r="G147" s="413"/>
      <c r="H147" s="413"/>
      <c r="I147" s="413"/>
      <c r="K147" s="409">
        <v>1.2</v>
      </c>
      <c r="L147" s="410"/>
      <c r="M147" s="409">
        <v>0.9</v>
      </c>
      <c r="N147" s="410"/>
      <c r="O147" s="409">
        <v>1.1000000000000001</v>
      </c>
      <c r="P147" s="410"/>
      <c r="Q147" s="409">
        <v>0.8</v>
      </c>
      <c r="R147" s="410"/>
      <c r="S147" s="409">
        <v>1</v>
      </c>
      <c r="T147" s="410"/>
      <c r="U147" s="409">
        <v>1.2</v>
      </c>
      <c r="V147" s="410"/>
      <c r="W147" s="409">
        <v>1.1000000000000001</v>
      </c>
      <c r="X147" s="410"/>
      <c r="Y147" s="409">
        <v>1.3</v>
      </c>
      <c r="Z147" s="410"/>
      <c r="AA147" s="409">
        <v>1</v>
      </c>
      <c r="AB147" s="410"/>
      <c r="AC147" s="409">
        <v>0.8</v>
      </c>
      <c r="AD147" s="410"/>
      <c r="AE147" s="409" t="s">
        <v>386</v>
      </c>
      <c r="AF147" s="410"/>
      <c r="AG147" s="409">
        <v>1.1000000000000001</v>
      </c>
      <c r="AH147" s="410"/>
      <c r="AI147" s="409">
        <v>1.1000000000000001</v>
      </c>
      <c r="AJ147" s="410"/>
      <c r="AK147" s="409"/>
      <c r="AL147" s="410"/>
    </row>
    <row r="148" spans="1:38" ht="8.5" customHeight="1" x14ac:dyDescent="0.35"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35">
      <c r="A149" s="543" t="s">
        <v>134</v>
      </c>
      <c r="B149" s="543"/>
      <c r="C149" s="543"/>
      <c r="D149" s="543"/>
      <c r="E149" s="543"/>
      <c r="F149" s="543"/>
      <c r="G149" s="543"/>
      <c r="H149" s="543"/>
      <c r="I149" s="543"/>
      <c r="K149" s="216"/>
      <c r="L149" s="216"/>
      <c r="M149" s="205"/>
      <c r="N149" s="205"/>
      <c r="O149" s="214"/>
      <c r="P149" s="214"/>
      <c r="Q149" s="154"/>
      <c r="R149" s="154"/>
      <c r="S149" s="154"/>
      <c r="T149" s="154"/>
      <c r="U149" s="154"/>
      <c r="V149" s="154"/>
      <c r="W149" s="154"/>
      <c r="X149" s="154"/>
      <c r="Y149" s="154"/>
      <c r="Z149" s="154"/>
      <c r="AA149" s="154"/>
      <c r="AB149" s="154"/>
      <c r="AC149" s="154"/>
      <c r="AD149" s="154"/>
      <c r="AE149" s="203"/>
      <c r="AF149" s="203"/>
      <c r="AG149" s="154"/>
      <c r="AH149" s="154"/>
      <c r="AI149" s="154"/>
      <c r="AJ149" s="154"/>
      <c r="AK149" s="154"/>
      <c r="AL149" s="154"/>
    </row>
    <row r="150" spans="1:38" x14ac:dyDescent="0.35">
      <c r="A150" s="413" t="s">
        <v>136</v>
      </c>
      <c r="B150" s="413"/>
      <c r="C150" s="413"/>
      <c r="D150" s="413"/>
      <c r="E150" s="413"/>
      <c r="F150" s="413"/>
      <c r="G150" s="413"/>
      <c r="H150" s="413"/>
      <c r="I150" s="413"/>
      <c r="K150" s="409">
        <v>0.9</v>
      </c>
      <c r="L150" s="410"/>
      <c r="M150" s="409">
        <v>0.7</v>
      </c>
      <c r="N150" s="410"/>
      <c r="O150" s="409">
        <v>0.7</v>
      </c>
      <c r="P150" s="410"/>
      <c r="Q150" s="409">
        <v>0.8</v>
      </c>
      <c r="R150" s="410"/>
      <c r="S150" s="409">
        <v>0.7</v>
      </c>
      <c r="T150" s="410"/>
      <c r="U150" s="409">
        <v>0.8</v>
      </c>
      <c r="V150" s="410"/>
      <c r="W150" s="409">
        <v>1.2</v>
      </c>
      <c r="X150" s="410"/>
      <c r="Y150" s="409">
        <v>0.7</v>
      </c>
      <c r="Z150" s="410"/>
      <c r="AA150" s="409">
        <v>1.1000000000000001</v>
      </c>
      <c r="AB150" s="410"/>
      <c r="AC150" s="409">
        <v>0.7</v>
      </c>
      <c r="AD150" s="410"/>
      <c r="AE150" s="409">
        <v>0.7</v>
      </c>
      <c r="AF150" s="410"/>
      <c r="AG150" s="409">
        <v>0.7</v>
      </c>
      <c r="AH150" s="410"/>
      <c r="AI150" s="409">
        <v>0.7</v>
      </c>
      <c r="AJ150" s="410"/>
      <c r="AK150" s="409"/>
      <c r="AL150" s="410"/>
    </row>
    <row r="151" spans="1:38" x14ac:dyDescent="0.35">
      <c r="A151" s="413" t="s">
        <v>135</v>
      </c>
      <c r="B151" s="413"/>
      <c r="C151" s="413"/>
      <c r="D151" s="413"/>
      <c r="E151" s="413"/>
      <c r="F151" s="413"/>
      <c r="G151" s="413"/>
      <c r="H151" s="413"/>
      <c r="I151" s="413"/>
      <c r="K151" s="409">
        <v>0.9</v>
      </c>
      <c r="L151" s="410"/>
      <c r="M151" s="409">
        <v>0.7</v>
      </c>
      <c r="N151" s="410"/>
      <c r="O151" s="409">
        <v>0.7</v>
      </c>
      <c r="P151" s="410"/>
      <c r="Q151" s="409">
        <v>0.8</v>
      </c>
      <c r="R151" s="410"/>
      <c r="S151" s="409">
        <v>0.7</v>
      </c>
      <c r="T151" s="410"/>
      <c r="U151" s="409">
        <v>0.8</v>
      </c>
      <c r="V151" s="410"/>
      <c r="W151" s="409">
        <v>1.2</v>
      </c>
      <c r="X151" s="410"/>
      <c r="Y151" s="409">
        <v>0.7</v>
      </c>
      <c r="Z151" s="410"/>
      <c r="AA151" s="409">
        <v>1.1000000000000001</v>
      </c>
      <c r="AB151" s="410"/>
      <c r="AC151" s="409">
        <v>0.7</v>
      </c>
      <c r="AD151" s="410"/>
      <c r="AE151" s="409">
        <v>0.7</v>
      </c>
      <c r="AF151" s="410"/>
      <c r="AG151" s="409">
        <v>0.7</v>
      </c>
      <c r="AH151" s="410"/>
      <c r="AI151" s="409">
        <v>0.7</v>
      </c>
      <c r="AJ151" s="410"/>
      <c r="AK151" s="409"/>
      <c r="AL151" s="410"/>
    </row>
    <row r="152" spans="1:38" x14ac:dyDescent="0.35">
      <c r="A152" s="413" t="s">
        <v>137</v>
      </c>
      <c r="B152" s="413"/>
      <c r="C152" s="413"/>
      <c r="D152" s="413"/>
      <c r="E152" s="413"/>
      <c r="F152" s="413"/>
      <c r="G152" s="413"/>
      <c r="H152" s="413"/>
      <c r="I152" s="413"/>
      <c r="K152" s="409">
        <v>0.9</v>
      </c>
      <c r="L152" s="410"/>
      <c r="M152" s="409">
        <v>0.7</v>
      </c>
      <c r="N152" s="410"/>
      <c r="O152" s="409">
        <v>0.7</v>
      </c>
      <c r="P152" s="410"/>
      <c r="Q152" s="409">
        <v>0.8</v>
      </c>
      <c r="R152" s="410"/>
      <c r="S152" s="409">
        <v>0.7</v>
      </c>
      <c r="T152" s="410"/>
      <c r="U152" s="409">
        <v>0.8</v>
      </c>
      <c r="V152" s="410"/>
      <c r="W152" s="409">
        <v>1.2</v>
      </c>
      <c r="X152" s="410"/>
      <c r="Y152" s="409">
        <v>0.7</v>
      </c>
      <c r="Z152" s="410"/>
      <c r="AA152" s="409">
        <v>1.1000000000000001</v>
      </c>
      <c r="AB152" s="410"/>
      <c r="AC152" s="409">
        <v>0.7</v>
      </c>
      <c r="AD152" s="410"/>
      <c r="AE152" s="409">
        <v>0.7</v>
      </c>
      <c r="AF152" s="410"/>
      <c r="AG152" s="409">
        <v>0.7</v>
      </c>
      <c r="AH152" s="410"/>
      <c r="AI152" s="409">
        <v>0.7</v>
      </c>
      <c r="AJ152" s="410"/>
      <c r="AK152" s="409"/>
      <c r="AL152" s="410"/>
    </row>
    <row r="153" spans="1:38" x14ac:dyDescent="0.35">
      <c r="A153" s="413" t="s">
        <v>138</v>
      </c>
      <c r="B153" s="413"/>
      <c r="C153" s="413"/>
      <c r="D153" s="413"/>
      <c r="E153" s="413"/>
      <c r="F153" s="413"/>
      <c r="G153" s="413"/>
      <c r="H153" s="413"/>
      <c r="I153" s="413"/>
      <c r="K153" s="409">
        <v>0.9</v>
      </c>
      <c r="L153" s="410"/>
      <c r="M153" s="409">
        <v>0.7</v>
      </c>
      <c r="N153" s="410"/>
      <c r="O153" s="409">
        <v>0.7</v>
      </c>
      <c r="P153" s="410"/>
      <c r="Q153" s="409">
        <v>0.8</v>
      </c>
      <c r="R153" s="410"/>
      <c r="S153" s="409">
        <v>0.7</v>
      </c>
      <c r="T153" s="410"/>
      <c r="U153" s="409">
        <v>0.8</v>
      </c>
      <c r="V153" s="410"/>
      <c r="W153" s="409">
        <v>1.2</v>
      </c>
      <c r="X153" s="410"/>
      <c r="Y153" s="409">
        <v>0.7</v>
      </c>
      <c r="Z153" s="410"/>
      <c r="AA153" s="409">
        <v>1.1000000000000001</v>
      </c>
      <c r="AB153" s="410"/>
      <c r="AC153" s="409">
        <v>0.7</v>
      </c>
      <c r="AD153" s="410"/>
      <c r="AE153" s="409">
        <v>0.7</v>
      </c>
      <c r="AF153" s="410"/>
      <c r="AG153" s="409">
        <v>0.7</v>
      </c>
      <c r="AH153" s="410"/>
      <c r="AI153" s="409">
        <v>0.7</v>
      </c>
      <c r="AJ153" s="410"/>
      <c r="AK153" s="409"/>
      <c r="AL153" s="410"/>
    </row>
    <row r="154" spans="1:38" x14ac:dyDescent="0.35">
      <c r="A154" s="413" t="s">
        <v>139</v>
      </c>
      <c r="B154" s="413"/>
      <c r="C154" s="413"/>
      <c r="D154" s="413"/>
      <c r="E154" s="413"/>
      <c r="F154" s="413"/>
      <c r="G154" s="413"/>
      <c r="H154" s="413"/>
      <c r="I154" s="413"/>
      <c r="K154" s="409">
        <v>0.9</v>
      </c>
      <c r="L154" s="410"/>
      <c r="M154" s="409">
        <v>0.7</v>
      </c>
      <c r="N154" s="410"/>
      <c r="O154" s="409">
        <v>0.7</v>
      </c>
      <c r="P154" s="410"/>
      <c r="Q154" s="409">
        <v>0.8</v>
      </c>
      <c r="R154" s="410"/>
      <c r="S154" s="409">
        <v>0.7</v>
      </c>
      <c r="T154" s="410"/>
      <c r="U154" s="409">
        <v>0.8</v>
      </c>
      <c r="V154" s="410"/>
      <c r="W154" s="409">
        <v>1.2</v>
      </c>
      <c r="X154" s="410"/>
      <c r="Y154" s="409">
        <v>0.7</v>
      </c>
      <c r="Z154" s="410"/>
      <c r="AA154" s="409">
        <v>1.1000000000000001</v>
      </c>
      <c r="AB154" s="410"/>
      <c r="AC154" s="409">
        <v>0.7</v>
      </c>
      <c r="AD154" s="410"/>
      <c r="AE154" s="409">
        <v>0.7</v>
      </c>
      <c r="AF154" s="410"/>
      <c r="AG154" s="409">
        <v>0.7</v>
      </c>
      <c r="AH154" s="410"/>
      <c r="AI154" s="409">
        <v>0.7</v>
      </c>
      <c r="AJ154" s="410"/>
      <c r="AK154" s="409"/>
      <c r="AL154" s="410"/>
    </row>
    <row r="155" spans="1:38" x14ac:dyDescent="0.35">
      <c r="A155" s="413" t="s">
        <v>140</v>
      </c>
      <c r="B155" s="413"/>
      <c r="C155" s="413"/>
      <c r="D155" s="413"/>
      <c r="E155" s="413"/>
      <c r="F155" s="413"/>
      <c r="G155" s="413"/>
      <c r="H155" s="413"/>
      <c r="I155" s="413"/>
      <c r="K155" s="409">
        <v>0.9</v>
      </c>
      <c r="L155" s="410"/>
      <c r="M155" s="409">
        <v>0.7</v>
      </c>
      <c r="N155" s="410"/>
      <c r="O155" s="409">
        <v>0.7</v>
      </c>
      <c r="P155" s="410"/>
      <c r="Q155" s="409">
        <v>0.8</v>
      </c>
      <c r="R155" s="410"/>
      <c r="S155" s="409">
        <v>0.7</v>
      </c>
      <c r="T155" s="410"/>
      <c r="U155" s="409">
        <v>0.8</v>
      </c>
      <c r="V155" s="410"/>
      <c r="W155" s="409">
        <v>1.2</v>
      </c>
      <c r="X155" s="410"/>
      <c r="Y155" s="409">
        <v>0.7</v>
      </c>
      <c r="Z155" s="410"/>
      <c r="AA155" s="409">
        <v>1.1000000000000001</v>
      </c>
      <c r="AB155" s="410"/>
      <c r="AC155" s="409">
        <v>0.7</v>
      </c>
      <c r="AD155" s="410"/>
      <c r="AE155" s="409">
        <v>0.7</v>
      </c>
      <c r="AF155" s="410"/>
      <c r="AG155" s="409">
        <v>0.7</v>
      </c>
      <c r="AH155" s="410"/>
      <c r="AI155" s="409">
        <v>0.7</v>
      </c>
      <c r="AJ155" s="410"/>
      <c r="AK155" s="409"/>
      <c r="AL155" s="410"/>
    </row>
    <row r="156" spans="1:38" x14ac:dyDescent="0.35">
      <c r="A156" s="413" t="s">
        <v>141</v>
      </c>
      <c r="B156" s="413"/>
      <c r="C156" s="413"/>
      <c r="D156" s="413"/>
      <c r="E156" s="413"/>
      <c r="F156" s="413"/>
      <c r="G156" s="413"/>
      <c r="H156" s="413"/>
      <c r="I156" s="413"/>
      <c r="K156" s="409">
        <v>0.9</v>
      </c>
      <c r="L156" s="410"/>
      <c r="M156" s="409">
        <v>0.7</v>
      </c>
      <c r="N156" s="410"/>
      <c r="O156" s="409">
        <v>0.7</v>
      </c>
      <c r="P156" s="410"/>
      <c r="Q156" s="409">
        <v>0.8</v>
      </c>
      <c r="R156" s="410"/>
      <c r="S156" s="409">
        <v>0.7</v>
      </c>
      <c r="T156" s="410"/>
      <c r="U156" s="409">
        <v>0.8</v>
      </c>
      <c r="V156" s="410"/>
      <c r="W156" s="409">
        <v>1.2</v>
      </c>
      <c r="X156" s="410"/>
      <c r="Y156" s="409">
        <v>0.7</v>
      </c>
      <c r="Z156" s="410"/>
      <c r="AA156" s="409">
        <v>1.1000000000000001</v>
      </c>
      <c r="AB156" s="410"/>
      <c r="AC156" s="409">
        <v>0.7</v>
      </c>
      <c r="AD156" s="410"/>
      <c r="AE156" s="409">
        <v>0.7</v>
      </c>
      <c r="AF156" s="410"/>
      <c r="AG156" s="409">
        <v>0.7</v>
      </c>
      <c r="AH156" s="410"/>
      <c r="AI156" s="409" t="s">
        <v>387</v>
      </c>
      <c r="AJ156" s="410"/>
      <c r="AK156" s="409"/>
      <c r="AL156" s="410"/>
    </row>
    <row r="157" spans="1:38" x14ac:dyDescent="0.35">
      <c r="A157" s="413" t="s">
        <v>142</v>
      </c>
      <c r="B157" s="413"/>
      <c r="C157" s="413"/>
      <c r="D157" s="413"/>
      <c r="E157" s="413"/>
      <c r="F157" s="413"/>
      <c r="G157" s="413"/>
      <c r="H157" s="413"/>
      <c r="I157" s="413"/>
      <c r="K157" s="409">
        <v>0.9</v>
      </c>
      <c r="L157" s="410"/>
      <c r="M157" s="409">
        <v>0.7</v>
      </c>
      <c r="N157" s="410"/>
      <c r="O157" s="409">
        <v>0.7</v>
      </c>
      <c r="P157" s="410"/>
      <c r="Q157" s="409">
        <v>0.8</v>
      </c>
      <c r="R157" s="410"/>
      <c r="S157" s="409">
        <v>0.7</v>
      </c>
      <c r="T157" s="410"/>
      <c r="U157" s="409">
        <v>0.8</v>
      </c>
      <c r="V157" s="410"/>
      <c r="W157" s="409">
        <v>1.2</v>
      </c>
      <c r="X157" s="410"/>
      <c r="Y157" s="409">
        <v>0.7</v>
      </c>
      <c r="Z157" s="410"/>
      <c r="AA157" s="409">
        <v>1.1000000000000001</v>
      </c>
      <c r="AB157" s="410"/>
      <c r="AC157" s="409">
        <v>0.7</v>
      </c>
      <c r="AD157" s="410"/>
      <c r="AE157" s="409">
        <v>0.7</v>
      </c>
      <c r="AF157" s="410"/>
      <c r="AG157" s="409">
        <v>0.7</v>
      </c>
      <c r="AH157" s="410"/>
      <c r="AI157" s="409">
        <v>0.7</v>
      </c>
      <c r="AJ157" s="410"/>
      <c r="AK157" s="409"/>
      <c r="AL157" s="410"/>
    </row>
    <row r="158" spans="1:38" x14ac:dyDescent="0.35">
      <c r="A158" s="413" t="s">
        <v>143</v>
      </c>
      <c r="B158" s="413"/>
      <c r="C158" s="413"/>
      <c r="D158" s="413"/>
      <c r="E158" s="413"/>
      <c r="F158" s="413"/>
      <c r="G158" s="413"/>
      <c r="H158" s="413"/>
      <c r="I158" s="413"/>
      <c r="K158" s="409">
        <v>0.9</v>
      </c>
      <c r="L158" s="410"/>
      <c r="M158" s="409">
        <v>0.7</v>
      </c>
      <c r="N158" s="410"/>
      <c r="O158" s="409">
        <v>0.7</v>
      </c>
      <c r="P158" s="410"/>
      <c r="Q158" s="409">
        <v>0.8</v>
      </c>
      <c r="R158" s="410"/>
      <c r="S158" s="409">
        <v>0.7</v>
      </c>
      <c r="T158" s="410"/>
      <c r="U158" s="409">
        <v>0.8</v>
      </c>
      <c r="V158" s="410"/>
      <c r="W158" s="409">
        <v>1.2</v>
      </c>
      <c r="X158" s="410"/>
      <c r="Y158" s="409">
        <v>0.7</v>
      </c>
      <c r="Z158" s="410"/>
      <c r="AA158" s="409">
        <v>1.1000000000000001</v>
      </c>
      <c r="AB158" s="410"/>
      <c r="AC158" s="409">
        <v>0.7</v>
      </c>
      <c r="AD158" s="410"/>
      <c r="AE158" s="409">
        <v>0.7</v>
      </c>
      <c r="AF158" s="410"/>
      <c r="AG158" s="409">
        <v>0.7</v>
      </c>
      <c r="AH158" s="410"/>
      <c r="AI158" s="409">
        <v>0.7</v>
      </c>
      <c r="AJ158" s="410"/>
      <c r="AK158" s="409"/>
      <c r="AL158" s="410"/>
    </row>
    <row r="159" spans="1:38" x14ac:dyDescent="0.35">
      <c r="A159" s="413" t="s">
        <v>144</v>
      </c>
      <c r="B159" s="413"/>
      <c r="C159" s="413"/>
      <c r="D159" s="413"/>
      <c r="E159" s="413"/>
      <c r="F159" s="413"/>
      <c r="G159" s="413"/>
      <c r="H159" s="413"/>
      <c r="I159" s="413"/>
      <c r="K159" s="409">
        <v>0.9</v>
      </c>
      <c r="L159" s="410"/>
      <c r="M159" s="409">
        <v>0.7</v>
      </c>
      <c r="N159" s="410"/>
      <c r="O159" s="409">
        <v>0.7</v>
      </c>
      <c r="P159" s="410"/>
      <c r="Q159" s="409">
        <v>0.8</v>
      </c>
      <c r="R159" s="410"/>
      <c r="S159" s="409">
        <v>0.7</v>
      </c>
      <c r="T159" s="410"/>
      <c r="U159" s="409">
        <v>0.8</v>
      </c>
      <c r="V159" s="410"/>
      <c r="W159" s="409">
        <v>1.2</v>
      </c>
      <c r="X159" s="410"/>
      <c r="Y159" s="409">
        <v>0.7</v>
      </c>
      <c r="Z159" s="410"/>
      <c r="AA159" s="409">
        <v>1.1000000000000001</v>
      </c>
      <c r="AB159" s="410"/>
      <c r="AC159" s="409">
        <v>0.7</v>
      </c>
      <c r="AD159" s="410"/>
      <c r="AE159" s="409">
        <v>0.7</v>
      </c>
      <c r="AF159" s="410"/>
      <c r="AG159" s="409">
        <v>0.7</v>
      </c>
      <c r="AH159" s="410"/>
      <c r="AI159" s="409">
        <v>0.7</v>
      </c>
      <c r="AJ159" s="410"/>
      <c r="AK159" s="409"/>
      <c r="AL159" s="410"/>
    </row>
    <row r="160" spans="1:38" x14ac:dyDescent="0.35">
      <c r="A160" s="413" t="s">
        <v>145</v>
      </c>
      <c r="B160" s="413"/>
      <c r="C160" s="413"/>
      <c r="D160" s="413"/>
      <c r="E160" s="413"/>
      <c r="F160" s="413"/>
      <c r="G160" s="413"/>
      <c r="H160" s="413"/>
      <c r="I160" s="413"/>
      <c r="K160" s="409">
        <v>0.9</v>
      </c>
      <c r="L160" s="410"/>
      <c r="M160" s="409">
        <v>0.7</v>
      </c>
      <c r="N160" s="410"/>
      <c r="O160" s="409">
        <v>0.7</v>
      </c>
      <c r="P160" s="410"/>
      <c r="Q160" s="409">
        <v>0.8</v>
      </c>
      <c r="R160" s="410"/>
      <c r="S160" s="409">
        <v>0.7</v>
      </c>
      <c r="T160" s="410"/>
      <c r="U160" s="409">
        <v>0.8</v>
      </c>
      <c r="V160" s="410"/>
      <c r="W160" s="409">
        <v>1.2</v>
      </c>
      <c r="X160" s="410"/>
      <c r="Y160" s="409">
        <v>0.7</v>
      </c>
      <c r="Z160" s="410"/>
      <c r="AA160" s="409">
        <v>1.1000000000000001</v>
      </c>
      <c r="AB160" s="410"/>
      <c r="AC160" s="409">
        <v>0.7</v>
      </c>
      <c r="AD160" s="410"/>
      <c r="AE160" s="409">
        <v>0.7</v>
      </c>
      <c r="AF160" s="410"/>
      <c r="AG160" s="409">
        <v>0.7</v>
      </c>
      <c r="AH160" s="410"/>
      <c r="AI160" s="409">
        <v>0.7</v>
      </c>
      <c r="AJ160" s="410"/>
      <c r="AK160" s="409"/>
      <c r="AL160" s="410"/>
    </row>
    <row r="161" spans="1:38" ht="8.5" customHeight="1" x14ac:dyDescent="0.35"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35">
      <c r="A162" s="543" t="s">
        <v>146</v>
      </c>
      <c r="B162" s="543"/>
      <c r="C162" s="543"/>
      <c r="D162" s="543"/>
      <c r="E162" s="543"/>
      <c r="F162" s="543"/>
      <c r="G162" s="543"/>
      <c r="H162" s="543"/>
      <c r="I162" s="543"/>
      <c r="K162" s="216"/>
      <c r="L162" s="216"/>
      <c r="M162" s="205"/>
      <c r="N162" s="205"/>
      <c r="O162" s="214"/>
      <c r="P162" s="214"/>
      <c r="Q162" s="154"/>
      <c r="R162" s="154"/>
      <c r="S162" s="154"/>
      <c r="T162" s="154"/>
      <c r="U162" s="154"/>
      <c r="V162" s="154"/>
      <c r="W162" s="154"/>
      <c r="X162" s="154"/>
      <c r="Y162" s="154"/>
      <c r="Z162" s="154"/>
      <c r="AA162" s="154"/>
      <c r="AB162" s="154"/>
      <c r="AC162" s="154"/>
      <c r="AD162" s="154"/>
      <c r="AE162" s="203"/>
      <c r="AF162" s="203"/>
      <c r="AG162" s="154"/>
      <c r="AH162" s="154"/>
      <c r="AI162" s="154"/>
      <c r="AJ162" s="154"/>
      <c r="AK162" s="154"/>
      <c r="AL162" s="154"/>
    </row>
    <row r="163" spans="1:38" x14ac:dyDescent="0.35">
      <c r="A163" s="413" t="s">
        <v>149</v>
      </c>
      <c r="B163" s="413"/>
      <c r="C163" s="413"/>
      <c r="D163" s="413"/>
      <c r="E163" s="413"/>
      <c r="F163" s="413"/>
      <c r="G163" s="413"/>
      <c r="H163" s="413"/>
      <c r="I163" s="413"/>
      <c r="K163" s="409">
        <v>0.9</v>
      </c>
      <c r="L163" s="410"/>
      <c r="M163" s="409">
        <v>0.7</v>
      </c>
      <c r="N163" s="410"/>
      <c r="O163" s="409">
        <v>0.7</v>
      </c>
      <c r="P163" s="410"/>
      <c r="Q163" s="409">
        <v>0.9</v>
      </c>
      <c r="R163" s="410"/>
      <c r="S163" s="409">
        <v>0.9</v>
      </c>
      <c r="T163" s="410"/>
      <c r="U163" s="409">
        <v>0.8</v>
      </c>
      <c r="V163" s="410"/>
      <c r="W163" s="409">
        <v>0.7</v>
      </c>
      <c r="X163" s="410"/>
      <c r="Y163" s="409">
        <v>0.8</v>
      </c>
      <c r="Z163" s="410"/>
      <c r="AA163" s="409">
        <v>1</v>
      </c>
      <c r="AB163" s="410"/>
      <c r="AC163" s="409">
        <v>1</v>
      </c>
      <c r="AD163" s="410"/>
      <c r="AE163" s="409">
        <v>0.7</v>
      </c>
      <c r="AF163" s="410"/>
      <c r="AG163" s="409">
        <v>0.7</v>
      </c>
      <c r="AH163" s="410"/>
      <c r="AI163" s="409">
        <v>0.7</v>
      </c>
      <c r="AJ163" s="410"/>
      <c r="AK163" s="409"/>
      <c r="AL163" s="410"/>
    </row>
    <row r="164" spans="1:38" x14ac:dyDescent="0.35">
      <c r="A164" s="413" t="s">
        <v>148</v>
      </c>
      <c r="B164" s="413"/>
      <c r="C164" s="413"/>
      <c r="D164" s="413"/>
      <c r="E164" s="413"/>
      <c r="F164" s="413"/>
      <c r="G164" s="413"/>
      <c r="H164" s="413"/>
      <c r="I164" s="413"/>
      <c r="K164" s="409">
        <v>0.9</v>
      </c>
      <c r="L164" s="410"/>
      <c r="M164" s="409">
        <v>0.7</v>
      </c>
      <c r="N164" s="410"/>
      <c r="O164" s="409">
        <v>0.7</v>
      </c>
      <c r="P164" s="410"/>
      <c r="Q164" s="409">
        <v>0.9</v>
      </c>
      <c r="R164" s="410"/>
      <c r="S164" s="409">
        <v>0.9</v>
      </c>
      <c r="T164" s="410"/>
      <c r="U164" s="409">
        <v>0.8</v>
      </c>
      <c r="V164" s="410"/>
      <c r="W164" s="409">
        <v>0.7</v>
      </c>
      <c r="X164" s="410"/>
      <c r="Y164" s="409">
        <v>0.8</v>
      </c>
      <c r="Z164" s="410"/>
      <c r="AA164" s="409">
        <v>1</v>
      </c>
      <c r="AB164" s="410"/>
      <c r="AC164" s="409">
        <v>1</v>
      </c>
      <c r="AD164" s="410"/>
      <c r="AE164" s="409">
        <v>0.7</v>
      </c>
      <c r="AF164" s="410"/>
      <c r="AG164" s="409">
        <v>0.7</v>
      </c>
      <c r="AH164" s="410"/>
      <c r="AI164" s="409">
        <v>0.7</v>
      </c>
      <c r="AJ164" s="410"/>
      <c r="AK164" s="409"/>
      <c r="AL164" s="410"/>
    </row>
    <row r="165" spans="1:38" x14ac:dyDescent="0.35">
      <c r="A165" s="429" t="s">
        <v>150</v>
      </c>
      <c r="B165" s="430"/>
      <c r="C165" s="430"/>
      <c r="D165" s="430"/>
      <c r="E165" s="430"/>
      <c r="F165" s="430"/>
      <c r="G165" s="430"/>
      <c r="H165" s="430"/>
      <c r="I165" s="431"/>
      <c r="K165" s="409">
        <v>0.9</v>
      </c>
      <c r="L165" s="410"/>
      <c r="M165" s="409">
        <v>0.7</v>
      </c>
      <c r="N165" s="410"/>
      <c r="O165" s="409">
        <v>0.7</v>
      </c>
      <c r="P165" s="410"/>
      <c r="Q165" s="409">
        <v>0.9</v>
      </c>
      <c r="R165" s="410"/>
      <c r="S165" s="409">
        <v>0.9</v>
      </c>
      <c r="T165" s="410"/>
      <c r="U165" s="409">
        <v>0.8</v>
      </c>
      <c r="V165" s="410"/>
      <c r="W165" s="409">
        <v>0.7</v>
      </c>
      <c r="X165" s="410"/>
      <c r="Y165" s="409">
        <v>0.8</v>
      </c>
      <c r="Z165" s="410"/>
      <c r="AA165" s="409">
        <v>1</v>
      </c>
      <c r="AB165" s="410"/>
      <c r="AC165" s="409">
        <v>1</v>
      </c>
      <c r="AD165" s="410"/>
      <c r="AE165" s="409">
        <v>0.7</v>
      </c>
      <c r="AF165" s="410"/>
      <c r="AG165" s="409">
        <v>0.7</v>
      </c>
      <c r="AH165" s="410"/>
      <c r="AI165" s="409">
        <v>0.7</v>
      </c>
      <c r="AJ165" s="410"/>
      <c r="AK165" s="409"/>
      <c r="AL165" s="410"/>
    </row>
    <row r="166" spans="1:38" x14ac:dyDescent="0.35">
      <c r="A166" s="413" t="s">
        <v>147</v>
      </c>
      <c r="B166" s="413"/>
      <c r="C166" s="413"/>
      <c r="D166" s="413"/>
      <c r="E166" s="413"/>
      <c r="F166" s="413"/>
      <c r="G166" s="413"/>
      <c r="H166" s="413"/>
      <c r="I166" s="413"/>
      <c r="K166" s="409">
        <v>0.9</v>
      </c>
      <c r="L166" s="410"/>
      <c r="M166" s="409">
        <v>0.7</v>
      </c>
      <c r="N166" s="410"/>
      <c r="O166" s="409">
        <v>0.7</v>
      </c>
      <c r="P166" s="410"/>
      <c r="Q166" s="409">
        <v>0.9</v>
      </c>
      <c r="R166" s="410"/>
      <c r="S166" s="409">
        <v>0.9</v>
      </c>
      <c r="T166" s="410"/>
      <c r="U166" s="409">
        <v>0.8</v>
      </c>
      <c r="V166" s="410"/>
      <c r="W166" s="409">
        <v>0.7</v>
      </c>
      <c r="X166" s="410"/>
      <c r="Y166" s="409">
        <v>0.8</v>
      </c>
      <c r="Z166" s="410"/>
      <c r="AA166" s="409">
        <v>1</v>
      </c>
      <c r="AB166" s="410"/>
      <c r="AC166" s="409">
        <v>1</v>
      </c>
      <c r="AD166" s="410"/>
      <c r="AE166" s="409">
        <v>0.7</v>
      </c>
      <c r="AF166" s="410"/>
      <c r="AG166" s="409">
        <v>0.7</v>
      </c>
      <c r="AH166" s="410"/>
      <c r="AI166" s="409">
        <v>0.7</v>
      </c>
      <c r="AJ166" s="410"/>
      <c r="AK166" s="409"/>
      <c r="AL166" s="410"/>
    </row>
    <row r="167" spans="1:38" ht="8.5" customHeight="1" x14ac:dyDescent="0.35"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35">
      <c r="A168" s="543" t="s">
        <v>151</v>
      </c>
      <c r="B168" s="543"/>
      <c r="C168" s="543"/>
      <c r="D168" s="543"/>
      <c r="E168" s="543"/>
      <c r="F168" s="543"/>
      <c r="G168" s="543"/>
      <c r="H168" s="543"/>
      <c r="I168" s="543"/>
      <c r="K168" s="216"/>
      <c r="L168" s="216"/>
      <c r="M168" s="205"/>
      <c r="N168" s="205"/>
      <c r="O168" s="214"/>
      <c r="P168" s="214"/>
      <c r="Q168" s="154"/>
      <c r="R168" s="154"/>
      <c r="S168" s="154"/>
      <c r="T168" s="154"/>
      <c r="U168" s="154"/>
      <c r="V168" s="154"/>
      <c r="W168" s="154"/>
      <c r="X168" s="154"/>
      <c r="Y168" s="154"/>
      <c r="Z168" s="154"/>
      <c r="AA168" s="154"/>
      <c r="AB168" s="154"/>
      <c r="AC168" s="154"/>
      <c r="AD168" s="154"/>
      <c r="AE168" s="203"/>
      <c r="AF168" s="203"/>
      <c r="AG168" s="154"/>
      <c r="AH168" s="154"/>
      <c r="AI168" s="154"/>
      <c r="AJ168" s="154"/>
      <c r="AK168" s="154"/>
      <c r="AL168" s="154"/>
    </row>
    <row r="169" spans="1:38" x14ac:dyDescent="0.35">
      <c r="A169" s="413" t="s">
        <v>154</v>
      </c>
      <c r="B169" s="413"/>
      <c r="C169" s="413"/>
      <c r="D169" s="413"/>
      <c r="E169" s="413"/>
      <c r="F169" s="413"/>
      <c r="G169" s="413"/>
      <c r="H169" s="413"/>
      <c r="I169" s="413"/>
      <c r="K169" s="409">
        <v>0.7</v>
      </c>
      <c r="L169" s="410"/>
      <c r="M169" s="409">
        <v>1.1000000000000001</v>
      </c>
      <c r="N169" s="410"/>
      <c r="O169" s="409">
        <v>0.7</v>
      </c>
      <c r="P169" s="410"/>
      <c r="Q169" s="409">
        <v>0.7</v>
      </c>
      <c r="R169" s="410"/>
      <c r="S169" s="409">
        <v>0.8</v>
      </c>
      <c r="T169" s="410"/>
      <c r="U169" s="409">
        <v>1.3</v>
      </c>
      <c r="V169" s="410"/>
      <c r="W169" s="409">
        <v>0.8</v>
      </c>
      <c r="X169" s="410"/>
      <c r="Y169" s="409">
        <v>0.9</v>
      </c>
      <c r="Z169" s="410"/>
      <c r="AA169" s="409">
        <v>0.8</v>
      </c>
      <c r="AB169" s="410"/>
      <c r="AC169" s="409" t="s">
        <v>417</v>
      </c>
      <c r="AD169" s="410"/>
      <c r="AE169" s="409">
        <v>1.1000000000000001</v>
      </c>
      <c r="AF169" s="410"/>
      <c r="AG169" s="409">
        <v>0.7</v>
      </c>
      <c r="AH169" s="410"/>
      <c r="AI169" s="409">
        <v>0.8</v>
      </c>
      <c r="AJ169" s="410"/>
      <c r="AK169" s="409"/>
      <c r="AL169" s="410"/>
    </row>
    <row r="170" spans="1:38" x14ac:dyDescent="0.35">
      <c r="A170" s="413" t="s">
        <v>367</v>
      </c>
      <c r="B170" s="413"/>
      <c r="C170" s="413"/>
      <c r="D170" s="413"/>
      <c r="E170" s="413"/>
      <c r="F170" s="413"/>
      <c r="G170" s="413"/>
      <c r="H170" s="413"/>
      <c r="I170" s="413"/>
      <c r="K170" s="409">
        <v>0.7</v>
      </c>
      <c r="L170" s="410"/>
      <c r="M170" s="409">
        <v>1.1000000000000001</v>
      </c>
      <c r="N170" s="410"/>
      <c r="O170" s="409">
        <v>0.7</v>
      </c>
      <c r="P170" s="410"/>
      <c r="Q170" s="409">
        <v>0.7</v>
      </c>
      <c r="R170" s="410"/>
      <c r="S170" s="409">
        <v>0.8</v>
      </c>
      <c r="T170" s="410"/>
      <c r="U170" s="409">
        <v>1.3</v>
      </c>
      <c r="V170" s="410"/>
      <c r="W170" s="409">
        <v>0.8</v>
      </c>
      <c r="X170" s="410"/>
      <c r="Y170" s="409">
        <v>0.9</v>
      </c>
      <c r="Z170" s="410"/>
      <c r="AA170" s="409">
        <v>0.8</v>
      </c>
      <c r="AB170" s="410"/>
      <c r="AC170" s="409" t="s">
        <v>417</v>
      </c>
      <c r="AD170" s="410"/>
      <c r="AE170" s="409">
        <v>1.1000000000000001</v>
      </c>
      <c r="AF170" s="410"/>
      <c r="AG170" s="409">
        <v>0.7</v>
      </c>
      <c r="AH170" s="410"/>
      <c r="AI170" s="409">
        <v>0.8</v>
      </c>
      <c r="AJ170" s="410"/>
      <c r="AK170" s="409"/>
      <c r="AL170" s="410"/>
    </row>
    <row r="171" spans="1:38" x14ac:dyDescent="0.35">
      <c r="A171" s="413" t="s">
        <v>152</v>
      </c>
      <c r="B171" s="413"/>
      <c r="C171" s="413"/>
      <c r="D171" s="413"/>
      <c r="E171" s="413"/>
      <c r="F171" s="413"/>
      <c r="G171" s="413"/>
      <c r="H171" s="413"/>
      <c r="I171" s="413"/>
      <c r="K171" s="409">
        <v>0.7</v>
      </c>
      <c r="L171" s="410"/>
      <c r="M171" s="409">
        <v>1.3</v>
      </c>
      <c r="N171" s="410"/>
      <c r="O171" s="409">
        <v>0.7</v>
      </c>
      <c r="P171" s="410"/>
      <c r="Q171" s="409">
        <v>0.7</v>
      </c>
      <c r="R171" s="410"/>
      <c r="S171" s="409">
        <v>0.8</v>
      </c>
      <c r="T171" s="410"/>
      <c r="U171" s="409">
        <v>1.3</v>
      </c>
      <c r="V171" s="410"/>
      <c r="W171" s="409">
        <v>0.8</v>
      </c>
      <c r="X171" s="410"/>
      <c r="Y171" s="409">
        <v>0.9</v>
      </c>
      <c r="Z171" s="410"/>
      <c r="AA171" s="409">
        <v>0.8</v>
      </c>
      <c r="AB171" s="410"/>
      <c r="AC171" s="409" t="s">
        <v>417</v>
      </c>
      <c r="AD171" s="410"/>
      <c r="AE171" s="409">
        <v>1.1000000000000001</v>
      </c>
      <c r="AF171" s="410"/>
      <c r="AG171" s="409">
        <v>0.7</v>
      </c>
      <c r="AH171" s="410"/>
      <c r="AI171" s="409">
        <v>0.8</v>
      </c>
      <c r="AJ171" s="410"/>
      <c r="AK171" s="409"/>
      <c r="AL171" s="410"/>
    </row>
    <row r="172" spans="1:38" x14ac:dyDescent="0.35">
      <c r="A172" s="413" t="s">
        <v>366</v>
      </c>
      <c r="B172" s="413"/>
      <c r="C172" s="413"/>
      <c r="D172" s="413"/>
      <c r="E172" s="413"/>
      <c r="F172" s="413"/>
      <c r="G172" s="413"/>
      <c r="H172" s="413"/>
      <c r="I172" s="413"/>
      <c r="K172" s="409">
        <v>0.7</v>
      </c>
      <c r="L172" s="410"/>
      <c r="M172" s="409">
        <v>1.1000000000000001</v>
      </c>
      <c r="N172" s="410"/>
      <c r="O172" s="409">
        <v>0.7</v>
      </c>
      <c r="P172" s="410"/>
      <c r="Q172" s="409">
        <v>0.7</v>
      </c>
      <c r="R172" s="410"/>
      <c r="S172" s="409">
        <v>0.8</v>
      </c>
      <c r="T172" s="410"/>
      <c r="U172" s="409">
        <v>1.3</v>
      </c>
      <c r="V172" s="410"/>
      <c r="W172" s="409">
        <v>0.8</v>
      </c>
      <c r="X172" s="410"/>
      <c r="Y172" s="409">
        <v>0.9</v>
      </c>
      <c r="Z172" s="410"/>
      <c r="AA172" s="409">
        <v>0.8</v>
      </c>
      <c r="AB172" s="410"/>
      <c r="AC172" s="409" t="s">
        <v>417</v>
      </c>
      <c r="AD172" s="410"/>
      <c r="AE172" s="409">
        <v>1.1000000000000001</v>
      </c>
      <c r="AF172" s="410"/>
      <c r="AG172" s="409">
        <v>0.7</v>
      </c>
      <c r="AH172" s="410"/>
      <c r="AI172" s="409">
        <v>0.8</v>
      </c>
      <c r="AJ172" s="410"/>
      <c r="AK172" s="409"/>
      <c r="AL172" s="410"/>
    </row>
    <row r="173" spans="1:38" x14ac:dyDescent="0.35">
      <c r="A173" s="413" t="s">
        <v>153</v>
      </c>
      <c r="B173" s="413"/>
      <c r="C173" s="413"/>
      <c r="D173" s="413"/>
      <c r="E173" s="413"/>
      <c r="F173" s="413"/>
      <c r="G173" s="413"/>
      <c r="H173" s="413"/>
      <c r="I173" s="413"/>
      <c r="K173" s="409">
        <v>0.7</v>
      </c>
      <c r="L173" s="410"/>
      <c r="M173" s="409">
        <v>1.2</v>
      </c>
      <c r="N173" s="410"/>
      <c r="O173" s="409">
        <v>0.7</v>
      </c>
      <c r="P173" s="410"/>
      <c r="Q173" s="409">
        <v>0.7</v>
      </c>
      <c r="R173" s="410"/>
      <c r="S173" s="409">
        <v>0.8</v>
      </c>
      <c r="T173" s="410"/>
      <c r="U173" s="409">
        <v>1.3</v>
      </c>
      <c r="V173" s="410"/>
      <c r="W173" s="409">
        <v>0.8</v>
      </c>
      <c r="X173" s="410"/>
      <c r="Y173" s="409">
        <v>0.9</v>
      </c>
      <c r="Z173" s="410"/>
      <c r="AA173" s="409">
        <v>0.8</v>
      </c>
      <c r="AB173" s="410"/>
      <c r="AC173" s="409" t="s">
        <v>417</v>
      </c>
      <c r="AD173" s="410"/>
      <c r="AE173" s="409">
        <v>1.1000000000000001</v>
      </c>
      <c r="AF173" s="410"/>
      <c r="AG173" s="409">
        <v>0.7</v>
      </c>
      <c r="AH173" s="410"/>
      <c r="AI173" s="409">
        <v>0.8</v>
      </c>
      <c r="AJ173" s="410"/>
      <c r="AK173" s="409"/>
      <c r="AL173" s="410"/>
    </row>
    <row r="174" spans="1:38" ht="8.5" customHeight="1" x14ac:dyDescent="0.35"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</row>
    <row r="175" spans="1:38" x14ac:dyDescent="0.35">
      <c r="A175" s="543" t="s">
        <v>155</v>
      </c>
      <c r="B175" s="543"/>
      <c r="C175" s="543"/>
      <c r="D175" s="543"/>
      <c r="E175" s="543"/>
      <c r="F175" s="543"/>
      <c r="G175" s="543"/>
      <c r="H175" s="543"/>
      <c r="I175" s="543"/>
      <c r="K175" s="216"/>
      <c r="L175" s="216"/>
      <c r="M175" s="205"/>
      <c r="N175" s="205"/>
      <c r="O175" s="214"/>
      <c r="P175" s="214"/>
      <c r="Q175" s="154"/>
      <c r="R175" s="154"/>
      <c r="S175" s="154"/>
      <c r="T175" s="154"/>
      <c r="U175" s="154"/>
      <c r="V175" s="154"/>
      <c r="W175" s="154"/>
      <c r="X175" s="154"/>
      <c r="Y175" s="154"/>
      <c r="Z175" s="154"/>
      <c r="AA175" s="154"/>
      <c r="AB175" s="154"/>
      <c r="AC175" s="154"/>
      <c r="AD175" s="154"/>
      <c r="AE175" s="203"/>
      <c r="AF175" s="203"/>
      <c r="AG175" s="154"/>
      <c r="AH175" s="154"/>
      <c r="AI175" s="154"/>
      <c r="AJ175" s="154"/>
      <c r="AK175" s="154"/>
      <c r="AL175" s="154"/>
    </row>
    <row r="176" spans="1:38" x14ac:dyDescent="0.35">
      <c r="A176" s="413" t="s">
        <v>157</v>
      </c>
      <c r="B176" s="413"/>
      <c r="C176" s="413"/>
      <c r="D176" s="413"/>
      <c r="E176" s="413"/>
      <c r="F176" s="413"/>
      <c r="G176" s="413"/>
      <c r="H176" s="413"/>
      <c r="I176" s="413"/>
      <c r="K176" s="409" t="s">
        <v>687</v>
      </c>
      <c r="L176" s="410"/>
      <c r="M176" s="409">
        <v>1</v>
      </c>
      <c r="N176" s="410"/>
      <c r="O176" s="409">
        <v>0.7</v>
      </c>
      <c r="P176" s="410"/>
      <c r="Q176" s="409">
        <v>0.7</v>
      </c>
      <c r="R176" s="410"/>
      <c r="S176" s="409">
        <v>0.7</v>
      </c>
      <c r="T176" s="410"/>
      <c r="U176" s="409">
        <v>0.7</v>
      </c>
      <c r="V176" s="410"/>
      <c r="W176" s="409">
        <v>0.8</v>
      </c>
      <c r="X176" s="410"/>
      <c r="Y176" s="409">
        <v>0.7</v>
      </c>
      <c r="Z176" s="410"/>
      <c r="AA176" s="409">
        <v>0.7</v>
      </c>
      <c r="AB176" s="410"/>
      <c r="AC176" s="409">
        <v>0.7</v>
      </c>
      <c r="AD176" s="410"/>
      <c r="AE176" s="409">
        <v>1.2</v>
      </c>
      <c r="AF176" s="410"/>
      <c r="AG176" s="409">
        <v>0.7</v>
      </c>
      <c r="AH176" s="410"/>
      <c r="AI176" s="409">
        <v>0.9</v>
      </c>
      <c r="AJ176" s="410"/>
      <c r="AK176" s="409"/>
      <c r="AL176" s="410"/>
    </row>
    <row r="177" spans="1:38" x14ac:dyDescent="0.35">
      <c r="A177" s="413" t="s">
        <v>156</v>
      </c>
      <c r="B177" s="413"/>
      <c r="C177" s="413"/>
      <c r="D177" s="413"/>
      <c r="E177" s="413"/>
      <c r="F177" s="413"/>
      <c r="G177" s="413"/>
      <c r="H177" s="413"/>
      <c r="I177" s="413"/>
      <c r="K177" s="409" t="s">
        <v>687</v>
      </c>
      <c r="L177" s="410"/>
      <c r="M177" s="409">
        <v>1</v>
      </c>
      <c r="N177" s="410"/>
      <c r="O177" s="409">
        <v>0.7</v>
      </c>
      <c r="P177" s="410"/>
      <c r="Q177" s="409">
        <v>0.7</v>
      </c>
      <c r="R177" s="410"/>
      <c r="S177" s="409">
        <v>0.7</v>
      </c>
      <c r="T177" s="410"/>
      <c r="U177" s="409">
        <v>0.7</v>
      </c>
      <c r="V177" s="410"/>
      <c r="W177" s="409">
        <v>0.8</v>
      </c>
      <c r="X177" s="410"/>
      <c r="Y177" s="409">
        <v>0.7</v>
      </c>
      <c r="Z177" s="410"/>
      <c r="AA177" s="409">
        <v>0.7</v>
      </c>
      <c r="AB177" s="410"/>
      <c r="AC177" s="409">
        <v>0.7</v>
      </c>
      <c r="AD177" s="410"/>
      <c r="AE177" s="409">
        <v>1.2</v>
      </c>
      <c r="AF177" s="410"/>
      <c r="AG177" s="409">
        <v>0.7</v>
      </c>
      <c r="AH177" s="410"/>
      <c r="AI177" s="409">
        <v>1.1000000000000001</v>
      </c>
      <c r="AJ177" s="410"/>
      <c r="AK177" s="409"/>
      <c r="AL177" s="410"/>
    </row>
    <row r="178" spans="1:38" x14ac:dyDescent="0.35">
      <c r="A178" s="413" t="s">
        <v>158</v>
      </c>
      <c r="B178" s="413"/>
      <c r="C178" s="413"/>
      <c r="D178" s="413"/>
      <c r="E178" s="413"/>
      <c r="F178" s="413"/>
      <c r="G178" s="413"/>
      <c r="H178" s="413"/>
      <c r="I178" s="413"/>
      <c r="K178" s="409" t="s">
        <v>687</v>
      </c>
      <c r="L178" s="410"/>
      <c r="M178" s="409">
        <v>1</v>
      </c>
      <c r="N178" s="410"/>
      <c r="O178" s="409">
        <v>0.7</v>
      </c>
      <c r="P178" s="410"/>
      <c r="Q178" s="409">
        <v>0.7</v>
      </c>
      <c r="R178" s="410"/>
      <c r="S178" s="409">
        <v>0.7</v>
      </c>
      <c r="T178" s="410"/>
      <c r="U178" s="409">
        <v>0.7</v>
      </c>
      <c r="V178" s="410"/>
      <c r="W178" s="409">
        <v>0.8</v>
      </c>
      <c r="X178" s="410"/>
      <c r="Y178" s="409">
        <v>0.7</v>
      </c>
      <c r="Z178" s="410"/>
      <c r="AA178" s="409">
        <v>0.7</v>
      </c>
      <c r="AB178" s="410"/>
      <c r="AC178" s="409">
        <v>0.7</v>
      </c>
      <c r="AD178" s="410"/>
      <c r="AE178" s="409">
        <v>1.2</v>
      </c>
      <c r="AF178" s="410"/>
      <c r="AG178" s="409">
        <v>0.7</v>
      </c>
      <c r="AH178" s="410"/>
      <c r="AI178" s="409">
        <v>1.1000000000000001</v>
      </c>
      <c r="AJ178" s="410"/>
      <c r="AK178" s="409"/>
      <c r="AL178" s="410"/>
    </row>
    <row r="179" spans="1:38" x14ac:dyDescent="0.35">
      <c r="A179" s="413" t="s">
        <v>264</v>
      </c>
      <c r="B179" s="413"/>
      <c r="C179" s="413"/>
      <c r="D179" s="413"/>
      <c r="E179" s="413"/>
      <c r="F179" s="413"/>
      <c r="G179" s="413"/>
      <c r="H179" s="413"/>
      <c r="I179" s="413"/>
      <c r="K179" s="409" t="s">
        <v>687</v>
      </c>
      <c r="L179" s="410"/>
      <c r="M179" s="409">
        <v>1</v>
      </c>
      <c r="N179" s="410"/>
      <c r="O179" s="409">
        <v>0.7</v>
      </c>
      <c r="P179" s="410"/>
      <c r="Q179" s="409">
        <v>0.7</v>
      </c>
      <c r="R179" s="410"/>
      <c r="S179" s="409">
        <v>0.7</v>
      </c>
      <c r="T179" s="410"/>
      <c r="U179" s="409">
        <v>0.7</v>
      </c>
      <c r="V179" s="410"/>
      <c r="W179" s="409">
        <v>0.8</v>
      </c>
      <c r="X179" s="410"/>
      <c r="Y179" s="409">
        <v>0.7</v>
      </c>
      <c r="Z179" s="410"/>
      <c r="AA179" s="409">
        <v>0.7</v>
      </c>
      <c r="AB179" s="410"/>
      <c r="AC179" s="409">
        <v>0.7</v>
      </c>
      <c r="AD179" s="410"/>
      <c r="AE179" s="409">
        <v>1.2</v>
      </c>
      <c r="AF179" s="410"/>
      <c r="AG179" s="409">
        <v>0.7</v>
      </c>
      <c r="AH179" s="410"/>
      <c r="AI179" s="409">
        <v>0.9</v>
      </c>
      <c r="AJ179" s="410"/>
      <c r="AK179" s="409"/>
      <c r="AL179" s="410"/>
    </row>
    <row r="180" spans="1:38" x14ac:dyDescent="0.35">
      <c r="A180" s="413" t="s">
        <v>265</v>
      </c>
      <c r="B180" s="413"/>
      <c r="C180" s="413"/>
      <c r="D180" s="413"/>
      <c r="E180" s="413"/>
      <c r="F180" s="413"/>
      <c r="G180" s="413"/>
      <c r="H180" s="413"/>
      <c r="I180" s="413"/>
      <c r="K180" s="409" t="s">
        <v>687</v>
      </c>
      <c r="L180" s="410"/>
      <c r="M180" s="409">
        <v>1</v>
      </c>
      <c r="N180" s="410"/>
      <c r="O180" s="409">
        <v>0.7</v>
      </c>
      <c r="P180" s="410"/>
      <c r="Q180" s="409">
        <v>0.7</v>
      </c>
      <c r="R180" s="410"/>
      <c r="S180" s="409">
        <v>0.7</v>
      </c>
      <c r="T180" s="410"/>
      <c r="U180" s="409">
        <v>0.7</v>
      </c>
      <c r="V180" s="410"/>
      <c r="W180" s="409">
        <v>0.8</v>
      </c>
      <c r="X180" s="410"/>
      <c r="Y180" s="409">
        <v>0.7</v>
      </c>
      <c r="Z180" s="410"/>
      <c r="AA180" s="409">
        <v>0.7</v>
      </c>
      <c r="AB180" s="410"/>
      <c r="AC180" s="409">
        <v>0.7</v>
      </c>
      <c r="AD180" s="410"/>
      <c r="AE180" s="409">
        <v>1.2</v>
      </c>
      <c r="AF180" s="410"/>
      <c r="AG180" s="409">
        <v>0.7</v>
      </c>
      <c r="AH180" s="410"/>
      <c r="AI180" s="409">
        <v>0.9</v>
      </c>
      <c r="AJ180" s="410"/>
      <c r="AK180" s="409"/>
      <c r="AL180" s="410"/>
    </row>
    <row r="181" spans="1:38" ht="8.5" customHeight="1" x14ac:dyDescent="0.35"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</row>
    <row r="182" spans="1:38" x14ac:dyDescent="0.35">
      <c r="A182" s="543" t="s">
        <v>159</v>
      </c>
      <c r="B182" s="543"/>
      <c r="C182" s="543"/>
      <c r="D182" s="543"/>
      <c r="E182" s="543"/>
      <c r="F182" s="543"/>
      <c r="G182" s="543"/>
      <c r="H182" s="543"/>
      <c r="I182" s="543"/>
      <c r="K182" s="216"/>
      <c r="L182" s="216"/>
      <c r="M182" s="205"/>
      <c r="N182" s="205"/>
      <c r="O182" s="214"/>
      <c r="P182" s="214"/>
      <c r="Q182" s="154"/>
      <c r="R182" s="154"/>
      <c r="S182" s="154"/>
      <c r="T182" s="154"/>
      <c r="U182" s="154"/>
      <c r="V182" s="154"/>
      <c r="W182" s="154"/>
      <c r="X182" s="154"/>
      <c r="Y182" s="154"/>
      <c r="Z182" s="154"/>
      <c r="AA182" s="154"/>
      <c r="AB182" s="154"/>
      <c r="AC182" s="154"/>
      <c r="AD182" s="154"/>
      <c r="AE182" s="203"/>
      <c r="AF182" s="203"/>
      <c r="AG182" s="154"/>
      <c r="AH182" s="154"/>
      <c r="AI182" s="154"/>
      <c r="AJ182" s="154"/>
      <c r="AK182" s="154"/>
      <c r="AL182" s="154"/>
    </row>
    <row r="183" spans="1:38" x14ac:dyDescent="0.35">
      <c r="A183" s="413" t="s">
        <v>160</v>
      </c>
      <c r="B183" s="413"/>
      <c r="C183" s="413"/>
      <c r="D183" s="413"/>
      <c r="E183" s="413"/>
      <c r="F183" s="413"/>
      <c r="G183" s="413"/>
      <c r="H183" s="413"/>
      <c r="I183" s="413"/>
      <c r="K183" s="409">
        <v>1</v>
      </c>
      <c r="L183" s="410"/>
      <c r="M183" s="409">
        <v>1.1000000000000001</v>
      </c>
      <c r="N183" s="410"/>
      <c r="O183" s="409">
        <v>1.2</v>
      </c>
      <c r="P183" s="410"/>
      <c r="Q183" s="409">
        <v>1.1000000000000001</v>
      </c>
      <c r="R183" s="410"/>
      <c r="S183" s="409">
        <v>1.1000000000000001</v>
      </c>
      <c r="T183" s="410"/>
      <c r="U183" s="409">
        <v>0.8</v>
      </c>
      <c r="V183" s="410"/>
      <c r="W183" s="409">
        <v>0.8</v>
      </c>
      <c r="X183" s="410"/>
      <c r="Y183" s="409">
        <v>0.7</v>
      </c>
      <c r="Z183" s="410"/>
      <c r="AA183" s="409">
        <v>0.8</v>
      </c>
      <c r="AB183" s="410"/>
      <c r="AC183" s="409">
        <v>1.1000000000000001</v>
      </c>
      <c r="AD183" s="410"/>
      <c r="AE183" s="409">
        <v>0.9</v>
      </c>
      <c r="AF183" s="410"/>
      <c r="AG183" s="409">
        <v>1</v>
      </c>
      <c r="AH183" s="410"/>
      <c r="AI183" s="409">
        <v>0.7</v>
      </c>
      <c r="AJ183" s="410"/>
      <c r="AK183" s="409"/>
      <c r="AL183" s="410"/>
    </row>
    <row r="184" spans="1:38" x14ac:dyDescent="0.35">
      <c r="A184" s="413" t="s">
        <v>423</v>
      </c>
      <c r="B184" s="413"/>
      <c r="C184" s="413"/>
      <c r="D184" s="413"/>
      <c r="E184" s="413"/>
      <c r="F184" s="413"/>
      <c r="G184" s="413"/>
      <c r="H184" s="413"/>
      <c r="I184" s="413"/>
      <c r="K184" s="409">
        <v>1</v>
      </c>
      <c r="L184" s="410"/>
      <c r="M184" s="409">
        <v>0.7</v>
      </c>
      <c r="N184" s="410"/>
      <c r="O184" s="409">
        <v>0.8</v>
      </c>
      <c r="P184" s="410"/>
      <c r="Q184" s="409">
        <v>1.3</v>
      </c>
      <c r="R184" s="410"/>
      <c r="S184" s="409">
        <v>1.1000000000000001</v>
      </c>
      <c r="T184" s="410"/>
      <c r="U184" s="409">
        <v>0.9</v>
      </c>
      <c r="V184" s="410"/>
      <c r="W184" s="409">
        <v>0.8</v>
      </c>
      <c r="X184" s="410"/>
      <c r="Y184" s="409">
        <v>0.7</v>
      </c>
      <c r="Z184" s="410"/>
      <c r="AA184" s="409">
        <v>0.8</v>
      </c>
      <c r="AB184" s="410"/>
      <c r="AC184" s="409">
        <v>1.1000000000000001</v>
      </c>
      <c r="AD184" s="410"/>
      <c r="AE184" s="409">
        <v>0.9</v>
      </c>
      <c r="AF184" s="410"/>
      <c r="AG184" s="409">
        <v>1</v>
      </c>
      <c r="AH184" s="410"/>
      <c r="AI184" s="409">
        <v>0.9</v>
      </c>
      <c r="AJ184" s="410"/>
      <c r="AK184" s="409"/>
      <c r="AL184" s="410"/>
    </row>
    <row r="185" spans="1:38" x14ac:dyDescent="0.35">
      <c r="A185" s="413" t="s">
        <v>161</v>
      </c>
      <c r="B185" s="413"/>
      <c r="C185" s="413"/>
      <c r="D185" s="413"/>
      <c r="E185" s="413"/>
      <c r="F185" s="413"/>
      <c r="G185" s="413"/>
      <c r="H185" s="413"/>
      <c r="I185" s="413"/>
      <c r="K185" s="409">
        <v>1</v>
      </c>
      <c r="L185" s="410"/>
      <c r="M185" s="409">
        <v>1.1000000000000001</v>
      </c>
      <c r="N185" s="410"/>
      <c r="O185" s="409">
        <v>1.2</v>
      </c>
      <c r="P185" s="410"/>
      <c r="Q185" s="409">
        <v>1.1000000000000001</v>
      </c>
      <c r="R185" s="410"/>
      <c r="S185" s="409">
        <v>1.1000000000000001</v>
      </c>
      <c r="T185" s="410"/>
      <c r="U185" s="409">
        <v>0.9</v>
      </c>
      <c r="V185" s="410"/>
      <c r="W185" s="409">
        <v>1</v>
      </c>
      <c r="X185" s="410"/>
      <c r="Y185" s="409">
        <v>0.7</v>
      </c>
      <c r="Z185" s="410"/>
      <c r="AA185" s="409">
        <v>1.1000000000000001</v>
      </c>
      <c r="AB185" s="410"/>
      <c r="AC185" s="409">
        <v>1.1000000000000001</v>
      </c>
      <c r="AD185" s="410"/>
      <c r="AE185" s="409">
        <v>0.9</v>
      </c>
      <c r="AF185" s="410"/>
      <c r="AG185" s="409">
        <v>1</v>
      </c>
      <c r="AH185" s="410"/>
      <c r="AI185" s="409">
        <v>0.9</v>
      </c>
      <c r="AJ185" s="410"/>
      <c r="AK185" s="409"/>
      <c r="AL185" s="410"/>
    </row>
    <row r="186" spans="1:38" x14ac:dyDescent="0.35">
      <c r="A186" s="413" t="s">
        <v>162</v>
      </c>
      <c r="B186" s="413"/>
      <c r="C186" s="413"/>
      <c r="D186" s="413"/>
      <c r="E186" s="413"/>
      <c r="F186" s="413"/>
      <c r="G186" s="413"/>
      <c r="H186" s="413"/>
      <c r="I186" s="413"/>
      <c r="K186" s="409">
        <v>0.8</v>
      </c>
      <c r="L186" s="410"/>
      <c r="M186" s="409">
        <v>1.1000000000000001</v>
      </c>
      <c r="N186" s="410"/>
      <c r="O186" s="409">
        <v>1.2</v>
      </c>
      <c r="P186" s="410"/>
      <c r="Q186" s="409">
        <v>0.9</v>
      </c>
      <c r="R186" s="410"/>
      <c r="S186" s="409">
        <v>0.9</v>
      </c>
      <c r="T186" s="410"/>
      <c r="U186" s="409">
        <v>0.9</v>
      </c>
      <c r="V186" s="410"/>
      <c r="W186" s="409">
        <v>0.8</v>
      </c>
      <c r="X186" s="410"/>
      <c r="Y186" s="409">
        <v>0.7</v>
      </c>
      <c r="Z186" s="410"/>
      <c r="AA186" s="409">
        <v>0.8</v>
      </c>
      <c r="AB186" s="410"/>
      <c r="AC186" s="409">
        <v>1.1000000000000001</v>
      </c>
      <c r="AD186" s="410"/>
      <c r="AE186" s="409">
        <v>0.9</v>
      </c>
      <c r="AF186" s="410"/>
      <c r="AG186" s="409">
        <v>1</v>
      </c>
      <c r="AH186" s="410"/>
      <c r="AI186" s="409">
        <v>0.7</v>
      </c>
      <c r="AJ186" s="410"/>
      <c r="AK186" s="409"/>
      <c r="AL186" s="410"/>
    </row>
    <row r="187" spans="1:38" x14ac:dyDescent="0.35">
      <c r="A187" s="413" t="s">
        <v>165</v>
      </c>
      <c r="B187" s="413"/>
      <c r="C187" s="413"/>
      <c r="D187" s="413"/>
      <c r="E187" s="413"/>
      <c r="F187" s="413"/>
      <c r="G187" s="413"/>
      <c r="H187" s="413"/>
      <c r="I187" s="413"/>
      <c r="K187" s="409">
        <v>1</v>
      </c>
      <c r="L187" s="410"/>
      <c r="M187" s="409">
        <v>1.1000000000000001</v>
      </c>
      <c r="N187" s="410"/>
      <c r="O187" s="409">
        <v>1.2</v>
      </c>
      <c r="P187" s="410"/>
      <c r="Q187" s="409">
        <v>1.1000000000000001</v>
      </c>
      <c r="R187" s="410"/>
      <c r="S187" s="409">
        <v>1.1000000000000001</v>
      </c>
      <c r="T187" s="410"/>
      <c r="U187" s="409">
        <v>0.9</v>
      </c>
      <c r="V187" s="410"/>
      <c r="W187" s="409">
        <v>0.8</v>
      </c>
      <c r="X187" s="410"/>
      <c r="Y187" s="409">
        <v>0.7</v>
      </c>
      <c r="Z187" s="410"/>
      <c r="AA187" s="409">
        <v>0.8</v>
      </c>
      <c r="AB187" s="410"/>
      <c r="AC187" s="409">
        <v>1.1000000000000001</v>
      </c>
      <c r="AD187" s="410"/>
      <c r="AE187" s="409">
        <v>0.9</v>
      </c>
      <c r="AF187" s="410"/>
      <c r="AG187" s="409">
        <v>1</v>
      </c>
      <c r="AH187" s="410"/>
      <c r="AI187" s="409">
        <v>0.9</v>
      </c>
      <c r="AJ187" s="410"/>
      <c r="AK187" s="409"/>
      <c r="AL187" s="410"/>
    </row>
    <row r="188" spans="1:38" x14ac:dyDescent="0.35">
      <c r="A188" s="413" t="s">
        <v>163</v>
      </c>
      <c r="B188" s="413"/>
      <c r="C188" s="413"/>
      <c r="D188" s="413"/>
      <c r="E188" s="413"/>
      <c r="F188" s="413"/>
      <c r="G188" s="413"/>
      <c r="H188" s="413"/>
      <c r="I188" s="413"/>
      <c r="K188" s="409">
        <v>0.8</v>
      </c>
      <c r="L188" s="410"/>
      <c r="M188" s="409">
        <v>1.1000000000000001</v>
      </c>
      <c r="N188" s="410"/>
      <c r="O188" s="409">
        <v>1.2</v>
      </c>
      <c r="P188" s="410"/>
      <c r="Q188" s="409">
        <v>1.1000000000000001</v>
      </c>
      <c r="R188" s="410"/>
      <c r="S188" s="409">
        <v>1.1000000000000001</v>
      </c>
      <c r="T188" s="410"/>
      <c r="U188" s="409">
        <v>0.9</v>
      </c>
      <c r="V188" s="410"/>
      <c r="W188" s="409">
        <v>1</v>
      </c>
      <c r="X188" s="410"/>
      <c r="Y188" s="409">
        <v>1</v>
      </c>
      <c r="Z188" s="410"/>
      <c r="AA188" s="409">
        <v>0.8</v>
      </c>
      <c r="AB188" s="410"/>
      <c r="AC188" s="409">
        <v>1.1000000000000001</v>
      </c>
      <c r="AD188" s="410"/>
      <c r="AE188" s="409">
        <v>0.9</v>
      </c>
      <c r="AF188" s="410"/>
      <c r="AG188" s="409">
        <v>1</v>
      </c>
      <c r="AH188" s="410"/>
      <c r="AI188" s="409">
        <v>0.9</v>
      </c>
      <c r="AJ188" s="410"/>
      <c r="AK188" s="409"/>
      <c r="AL188" s="410"/>
    </row>
    <row r="189" spans="1:38" x14ac:dyDescent="0.35">
      <c r="A189" s="413" t="s">
        <v>167</v>
      </c>
      <c r="B189" s="413"/>
      <c r="C189" s="413"/>
      <c r="D189" s="413"/>
      <c r="E189" s="413"/>
      <c r="F189" s="413"/>
      <c r="G189" s="413"/>
      <c r="H189" s="413"/>
      <c r="I189" s="413"/>
      <c r="K189" s="409">
        <v>0.7</v>
      </c>
      <c r="L189" s="410"/>
      <c r="M189" s="409">
        <v>0.7</v>
      </c>
      <c r="N189" s="410"/>
      <c r="O189" s="409">
        <v>1.2</v>
      </c>
      <c r="P189" s="410"/>
      <c r="Q189" s="409">
        <v>0.7</v>
      </c>
      <c r="R189" s="410"/>
      <c r="S189" s="409">
        <v>1.1000000000000001</v>
      </c>
      <c r="T189" s="410"/>
      <c r="U189" s="409">
        <v>0.9</v>
      </c>
      <c r="V189" s="410"/>
      <c r="W189" s="409">
        <v>0.8</v>
      </c>
      <c r="X189" s="410"/>
      <c r="Y189" s="409">
        <v>0.7</v>
      </c>
      <c r="Z189" s="410"/>
      <c r="AA189" s="409">
        <v>0.8</v>
      </c>
      <c r="AB189" s="410"/>
      <c r="AC189" s="409">
        <v>1.1000000000000001</v>
      </c>
      <c r="AD189" s="410"/>
      <c r="AE189" s="409">
        <v>0.9</v>
      </c>
      <c r="AF189" s="410"/>
      <c r="AG189" s="409">
        <v>1</v>
      </c>
      <c r="AH189" s="410"/>
      <c r="AI189" s="409">
        <v>0.9</v>
      </c>
      <c r="AJ189" s="410"/>
      <c r="AK189" s="409"/>
      <c r="AL189" s="410"/>
    </row>
    <row r="190" spans="1:38" x14ac:dyDescent="0.35">
      <c r="A190" s="413" t="s">
        <v>430</v>
      </c>
      <c r="B190" s="413"/>
      <c r="C190" s="413"/>
      <c r="D190" s="413"/>
      <c r="E190" s="413"/>
      <c r="F190" s="413"/>
      <c r="G190" s="413"/>
      <c r="H190" s="413"/>
      <c r="I190" s="413"/>
      <c r="K190" s="409">
        <v>1</v>
      </c>
      <c r="L190" s="410"/>
      <c r="M190" s="409">
        <v>1.3</v>
      </c>
      <c r="N190" s="410"/>
      <c r="O190" s="409">
        <v>1.2</v>
      </c>
      <c r="P190" s="410"/>
      <c r="Q190" s="409">
        <v>1.1000000000000001</v>
      </c>
      <c r="R190" s="410"/>
      <c r="S190" s="409">
        <v>1.1000000000000001</v>
      </c>
      <c r="T190" s="410"/>
      <c r="U190" s="409">
        <v>0.9</v>
      </c>
      <c r="V190" s="410"/>
      <c r="W190" s="409">
        <v>0.8</v>
      </c>
      <c r="X190" s="410"/>
      <c r="Y190" s="409">
        <v>0.7</v>
      </c>
      <c r="Z190" s="410"/>
      <c r="AA190" s="409">
        <v>1</v>
      </c>
      <c r="AB190" s="410"/>
      <c r="AC190" s="409">
        <v>1.1000000000000001</v>
      </c>
      <c r="AD190" s="410"/>
      <c r="AE190" s="409">
        <v>0.9</v>
      </c>
      <c r="AF190" s="410"/>
      <c r="AG190" s="409">
        <v>1</v>
      </c>
      <c r="AH190" s="410"/>
      <c r="AI190" s="409">
        <v>1.2</v>
      </c>
      <c r="AJ190" s="410"/>
      <c r="AK190" s="409"/>
      <c r="AL190" s="410"/>
    </row>
    <row r="191" spans="1:38" x14ac:dyDescent="0.35">
      <c r="A191" s="413" t="s">
        <v>430</v>
      </c>
      <c r="B191" s="413"/>
      <c r="C191" s="413"/>
      <c r="D191" s="413"/>
      <c r="E191" s="413"/>
      <c r="F191" s="413"/>
      <c r="G191" s="413"/>
      <c r="H191" s="413"/>
      <c r="I191" s="413"/>
      <c r="K191" s="409">
        <v>1</v>
      </c>
      <c r="L191" s="410"/>
      <c r="M191" s="409">
        <v>1.3</v>
      </c>
      <c r="N191" s="410"/>
      <c r="O191" s="409">
        <v>1.2</v>
      </c>
      <c r="P191" s="410"/>
      <c r="Q191" s="409">
        <v>1.1000000000000001</v>
      </c>
      <c r="R191" s="410"/>
      <c r="S191" s="409">
        <v>1.1000000000000001</v>
      </c>
      <c r="T191" s="410"/>
      <c r="U191" s="409">
        <v>0.9</v>
      </c>
      <c r="V191" s="410"/>
      <c r="W191" s="409">
        <v>0.8</v>
      </c>
      <c r="X191" s="410"/>
      <c r="Y191" s="409">
        <v>0.7</v>
      </c>
      <c r="Z191" s="410"/>
      <c r="AA191" s="409">
        <v>1</v>
      </c>
      <c r="AB191" s="410"/>
      <c r="AC191" s="409">
        <v>1.1000000000000001</v>
      </c>
      <c r="AD191" s="410"/>
      <c r="AE191" s="409">
        <v>0.9</v>
      </c>
      <c r="AF191" s="410"/>
      <c r="AG191" s="409">
        <v>1</v>
      </c>
      <c r="AH191" s="410"/>
      <c r="AI191" s="409">
        <v>1.2</v>
      </c>
      <c r="AJ191" s="410"/>
      <c r="AK191" s="409"/>
      <c r="AL191" s="410"/>
    </row>
    <row r="192" spans="1:38" x14ac:dyDescent="0.35">
      <c r="A192" s="413" t="s">
        <v>430</v>
      </c>
      <c r="B192" s="413"/>
      <c r="C192" s="413"/>
      <c r="D192" s="413"/>
      <c r="E192" s="413"/>
      <c r="F192" s="413"/>
      <c r="G192" s="413"/>
      <c r="H192" s="413"/>
      <c r="I192" s="413"/>
      <c r="K192" s="409">
        <v>1</v>
      </c>
      <c r="L192" s="410"/>
      <c r="M192" s="409">
        <v>1.3</v>
      </c>
      <c r="N192" s="410"/>
      <c r="O192" s="409">
        <v>1.2</v>
      </c>
      <c r="P192" s="410"/>
      <c r="Q192" s="409">
        <v>1.1000000000000001</v>
      </c>
      <c r="R192" s="410"/>
      <c r="S192" s="409">
        <v>1.1000000000000001</v>
      </c>
      <c r="T192" s="410"/>
      <c r="U192" s="409">
        <v>0.9</v>
      </c>
      <c r="V192" s="410"/>
      <c r="W192" s="409">
        <v>0.8</v>
      </c>
      <c r="X192" s="410"/>
      <c r="Y192" s="409">
        <v>0.7</v>
      </c>
      <c r="Z192" s="410"/>
      <c r="AA192" s="409">
        <v>1</v>
      </c>
      <c r="AB192" s="410"/>
      <c r="AC192" s="409">
        <v>1.1000000000000001</v>
      </c>
      <c r="AD192" s="410"/>
      <c r="AE192" s="409">
        <v>0.9</v>
      </c>
      <c r="AF192" s="410"/>
      <c r="AG192" s="409">
        <v>1</v>
      </c>
      <c r="AH192" s="410"/>
      <c r="AI192" s="409">
        <v>1.2</v>
      </c>
      <c r="AJ192" s="410"/>
      <c r="AK192" s="409"/>
      <c r="AL192" s="410"/>
    </row>
    <row r="193" spans="1:38" x14ac:dyDescent="0.35">
      <c r="A193" s="413" t="s">
        <v>166</v>
      </c>
      <c r="B193" s="413"/>
      <c r="C193" s="413"/>
      <c r="D193" s="413"/>
      <c r="E193" s="413"/>
      <c r="F193" s="413"/>
      <c r="G193" s="413"/>
      <c r="H193" s="413"/>
      <c r="I193" s="413"/>
      <c r="K193" s="409">
        <v>1</v>
      </c>
      <c r="L193" s="410"/>
      <c r="M193" s="409">
        <v>0.7</v>
      </c>
      <c r="N193" s="410"/>
      <c r="O193" s="409">
        <v>0.8</v>
      </c>
      <c r="P193" s="410"/>
      <c r="Q193" s="409">
        <v>1.1000000000000001</v>
      </c>
      <c r="R193" s="410"/>
      <c r="S193" s="409">
        <v>1.1000000000000001</v>
      </c>
      <c r="T193" s="410"/>
      <c r="U193" s="409">
        <v>0.9</v>
      </c>
      <c r="V193" s="410"/>
      <c r="W193" s="409">
        <v>0.8</v>
      </c>
      <c r="X193" s="410"/>
      <c r="Y193" s="409">
        <v>0.7</v>
      </c>
      <c r="Z193" s="410"/>
      <c r="AA193" s="409">
        <v>0.8</v>
      </c>
      <c r="AB193" s="410"/>
      <c r="AC193" s="409">
        <v>1.1000000000000001</v>
      </c>
      <c r="AD193" s="410"/>
      <c r="AE193" s="409">
        <v>0.9</v>
      </c>
      <c r="AF193" s="410"/>
      <c r="AG193" s="409">
        <v>1</v>
      </c>
      <c r="AH193" s="410"/>
      <c r="AI193" s="409">
        <v>0.9</v>
      </c>
      <c r="AJ193" s="410"/>
      <c r="AK193" s="409"/>
      <c r="AL193" s="410"/>
    </row>
    <row r="194" spans="1:38" x14ac:dyDescent="0.35">
      <c r="A194" s="413" t="s">
        <v>164</v>
      </c>
      <c r="B194" s="413"/>
      <c r="C194" s="413"/>
      <c r="D194" s="413"/>
      <c r="E194" s="413"/>
      <c r="F194" s="413"/>
      <c r="G194" s="413"/>
      <c r="H194" s="413"/>
      <c r="I194" s="413"/>
      <c r="K194" s="409">
        <v>1</v>
      </c>
      <c r="L194" s="410"/>
      <c r="M194" s="409">
        <v>1.1000000000000001</v>
      </c>
      <c r="N194" s="410"/>
      <c r="O194" s="409">
        <v>1.2</v>
      </c>
      <c r="P194" s="410"/>
      <c r="Q194" s="409">
        <v>1.1000000000000001</v>
      </c>
      <c r="R194" s="410"/>
      <c r="S194" s="409">
        <v>0.8</v>
      </c>
      <c r="T194" s="410"/>
      <c r="U194" s="409">
        <v>1.1000000000000001</v>
      </c>
      <c r="V194" s="410"/>
      <c r="W194" s="409">
        <v>1.1000000000000001</v>
      </c>
      <c r="X194" s="410"/>
      <c r="Y194" s="409">
        <v>0.7</v>
      </c>
      <c r="Z194" s="410"/>
      <c r="AA194" s="409">
        <v>0.8</v>
      </c>
      <c r="AB194" s="410"/>
      <c r="AC194" s="409">
        <v>1.1000000000000001</v>
      </c>
      <c r="AD194" s="410"/>
      <c r="AE194" s="409">
        <v>1.3</v>
      </c>
      <c r="AF194" s="410"/>
      <c r="AG194" s="409">
        <v>1</v>
      </c>
      <c r="AH194" s="410"/>
      <c r="AI194" s="409">
        <v>0.9</v>
      </c>
      <c r="AJ194" s="410"/>
      <c r="AK194" s="409"/>
      <c r="AL194" s="410"/>
    </row>
    <row r="195" spans="1:38" x14ac:dyDescent="0.35">
      <c r="A195" s="413" t="s">
        <v>186</v>
      </c>
      <c r="B195" s="413"/>
      <c r="C195" s="413"/>
      <c r="D195" s="413"/>
      <c r="E195" s="413"/>
      <c r="F195" s="413"/>
      <c r="G195" s="413"/>
      <c r="H195" s="413"/>
      <c r="I195" s="413"/>
      <c r="K195" s="409">
        <v>1</v>
      </c>
      <c r="L195" s="410"/>
      <c r="M195" s="409">
        <v>1.1000000000000001</v>
      </c>
      <c r="N195" s="410"/>
      <c r="O195" s="409">
        <v>1.2</v>
      </c>
      <c r="P195" s="410"/>
      <c r="Q195" s="409">
        <v>0.7</v>
      </c>
      <c r="R195" s="410"/>
      <c r="S195" s="409">
        <v>0.7</v>
      </c>
      <c r="T195" s="410"/>
      <c r="U195" s="409">
        <v>1.1000000000000001</v>
      </c>
      <c r="V195" s="410"/>
      <c r="W195" s="409">
        <v>1.1000000000000001</v>
      </c>
      <c r="X195" s="410"/>
      <c r="Y195" s="409">
        <v>0.7</v>
      </c>
      <c r="Z195" s="410"/>
      <c r="AA195" s="409">
        <v>1.1000000000000001</v>
      </c>
      <c r="AB195" s="410"/>
      <c r="AC195" s="409">
        <v>1.1000000000000001</v>
      </c>
      <c r="AD195" s="410"/>
      <c r="AE195" s="409">
        <v>1.3</v>
      </c>
      <c r="AF195" s="410"/>
      <c r="AG195" s="409">
        <v>1</v>
      </c>
      <c r="AH195" s="410"/>
      <c r="AI195" s="409">
        <v>0.9</v>
      </c>
      <c r="AJ195" s="410"/>
      <c r="AK195" s="409"/>
      <c r="AL195" s="410"/>
    </row>
    <row r="196" spans="1:38" ht="8.5" customHeight="1" x14ac:dyDescent="0.35"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</row>
    <row r="197" spans="1:38" x14ac:dyDescent="0.35">
      <c r="A197" s="543" t="s">
        <v>168</v>
      </c>
      <c r="B197" s="543"/>
      <c r="C197" s="543"/>
      <c r="D197" s="543"/>
      <c r="E197" s="543"/>
      <c r="F197" s="543"/>
      <c r="G197" s="543"/>
      <c r="H197" s="543"/>
      <c r="I197" s="543"/>
      <c r="K197" s="216"/>
      <c r="L197" s="216"/>
      <c r="M197" s="205"/>
      <c r="N197" s="205"/>
      <c r="O197" s="214"/>
      <c r="P197" s="214"/>
      <c r="Q197" s="154"/>
      <c r="R197" s="154"/>
      <c r="S197" s="154"/>
      <c r="T197" s="154"/>
      <c r="U197" s="154"/>
      <c r="V197" s="154"/>
      <c r="W197" s="154"/>
      <c r="X197" s="154"/>
      <c r="Y197" s="154"/>
      <c r="Z197" s="154"/>
      <c r="AA197" s="154"/>
      <c r="AB197" s="154"/>
      <c r="AC197" s="154"/>
      <c r="AD197" s="154"/>
      <c r="AE197" s="203"/>
      <c r="AF197" s="203"/>
      <c r="AG197" s="154"/>
      <c r="AH197" s="154"/>
      <c r="AI197" s="154"/>
      <c r="AJ197" s="154"/>
      <c r="AK197" s="154"/>
      <c r="AL197" s="154"/>
    </row>
    <row r="198" spans="1:38" x14ac:dyDescent="0.35">
      <c r="A198" s="413" t="s">
        <v>170</v>
      </c>
      <c r="B198" s="413"/>
      <c r="C198" s="413"/>
      <c r="D198" s="413"/>
      <c r="E198" s="413"/>
      <c r="F198" s="413"/>
      <c r="G198" s="413"/>
      <c r="H198" s="413"/>
      <c r="I198" s="413"/>
      <c r="K198" s="409">
        <v>0.9</v>
      </c>
      <c r="L198" s="410"/>
      <c r="M198" s="409">
        <v>1.2</v>
      </c>
      <c r="N198" s="410"/>
      <c r="O198" s="409">
        <v>1.2</v>
      </c>
      <c r="P198" s="410"/>
      <c r="Q198" s="409">
        <v>1</v>
      </c>
      <c r="R198" s="410"/>
      <c r="S198" s="409">
        <v>1.2</v>
      </c>
      <c r="T198" s="410"/>
      <c r="U198" s="409">
        <v>0.8</v>
      </c>
      <c r="V198" s="410"/>
      <c r="W198" s="409">
        <v>1.2</v>
      </c>
      <c r="X198" s="410"/>
      <c r="Y198" s="409">
        <v>1.3</v>
      </c>
      <c r="Z198" s="410"/>
      <c r="AA198" s="409">
        <v>0.7</v>
      </c>
      <c r="AB198" s="410"/>
      <c r="AC198" s="409">
        <v>1.2</v>
      </c>
      <c r="AD198" s="410"/>
      <c r="AE198" s="409">
        <v>0.7</v>
      </c>
      <c r="AF198" s="410"/>
      <c r="AG198" s="409">
        <v>1.1000000000000001</v>
      </c>
      <c r="AH198" s="410"/>
      <c r="AI198" s="409">
        <v>0.7</v>
      </c>
      <c r="AJ198" s="410"/>
      <c r="AK198" s="409"/>
      <c r="AL198" s="410"/>
    </row>
    <row r="199" spans="1:38" x14ac:dyDescent="0.35">
      <c r="A199" s="413" t="s">
        <v>251</v>
      </c>
      <c r="B199" s="413"/>
      <c r="C199" s="413"/>
      <c r="D199" s="413"/>
      <c r="E199" s="413"/>
      <c r="F199" s="413"/>
      <c r="G199" s="413"/>
      <c r="H199" s="413"/>
      <c r="I199" s="413"/>
      <c r="K199" s="409">
        <v>1.2</v>
      </c>
      <c r="L199" s="410"/>
      <c r="M199" s="409">
        <v>1.2</v>
      </c>
      <c r="N199" s="410"/>
      <c r="O199" s="409">
        <v>1.2</v>
      </c>
      <c r="P199" s="410"/>
      <c r="Q199" s="409">
        <v>1</v>
      </c>
      <c r="R199" s="410"/>
      <c r="S199" s="409">
        <v>1.2</v>
      </c>
      <c r="T199" s="410"/>
      <c r="U199" s="409">
        <v>0.8</v>
      </c>
      <c r="V199" s="410"/>
      <c r="W199" s="409">
        <v>1.2</v>
      </c>
      <c r="X199" s="410"/>
      <c r="Y199" s="409">
        <v>1.3</v>
      </c>
      <c r="Z199" s="410"/>
      <c r="AA199" s="409">
        <v>1.2</v>
      </c>
      <c r="AB199" s="410"/>
      <c r="AC199" s="409">
        <v>1.2</v>
      </c>
      <c r="AD199" s="410"/>
      <c r="AE199" s="409">
        <v>0.7</v>
      </c>
      <c r="AF199" s="410"/>
      <c r="AG199" s="409">
        <v>1.1000000000000001</v>
      </c>
      <c r="AH199" s="410"/>
      <c r="AI199" s="409">
        <v>1</v>
      </c>
      <c r="AJ199" s="410"/>
      <c r="AK199" s="409"/>
      <c r="AL199" s="410"/>
    </row>
    <row r="200" spans="1:38" x14ac:dyDescent="0.35">
      <c r="A200" s="413" t="s">
        <v>171</v>
      </c>
      <c r="B200" s="413"/>
      <c r="C200" s="413"/>
      <c r="D200" s="413"/>
      <c r="E200" s="413"/>
      <c r="F200" s="413"/>
      <c r="G200" s="413"/>
      <c r="H200" s="413"/>
      <c r="I200" s="413"/>
      <c r="K200" s="409">
        <v>0.7</v>
      </c>
      <c r="L200" s="410"/>
      <c r="M200" s="409">
        <v>1.3</v>
      </c>
      <c r="N200" s="410"/>
      <c r="O200" s="409">
        <v>1.2</v>
      </c>
      <c r="P200" s="410"/>
      <c r="Q200" s="409">
        <v>0.7</v>
      </c>
      <c r="R200" s="410"/>
      <c r="S200" s="409">
        <v>0.9</v>
      </c>
      <c r="T200" s="410"/>
      <c r="U200" s="409">
        <v>0.8</v>
      </c>
      <c r="V200" s="410"/>
      <c r="W200" s="409">
        <v>1.2</v>
      </c>
      <c r="X200" s="410"/>
      <c r="Y200" s="409">
        <v>0.7</v>
      </c>
      <c r="Z200" s="410"/>
      <c r="AA200" s="409">
        <v>1.3</v>
      </c>
      <c r="AB200" s="410"/>
      <c r="AC200" s="409">
        <v>0.7</v>
      </c>
      <c r="AD200" s="410"/>
      <c r="AE200" s="409">
        <v>0.7</v>
      </c>
      <c r="AF200" s="410"/>
      <c r="AG200" s="409">
        <v>0.7</v>
      </c>
      <c r="AH200" s="410"/>
      <c r="AI200" s="409">
        <v>0.7</v>
      </c>
      <c r="AJ200" s="410"/>
      <c r="AK200" s="409"/>
      <c r="AL200" s="410"/>
    </row>
    <row r="201" spans="1:38" x14ac:dyDescent="0.35">
      <c r="A201" s="413" t="s">
        <v>169</v>
      </c>
      <c r="B201" s="413"/>
      <c r="C201" s="413"/>
      <c r="D201" s="413"/>
      <c r="E201" s="413"/>
      <c r="F201" s="413"/>
      <c r="G201" s="413"/>
      <c r="H201" s="413"/>
      <c r="I201" s="413"/>
      <c r="K201" s="409">
        <v>1.2</v>
      </c>
      <c r="L201" s="410"/>
      <c r="M201" s="409">
        <v>1.2</v>
      </c>
      <c r="N201" s="410"/>
      <c r="O201" s="409">
        <v>1.2</v>
      </c>
      <c r="P201" s="410"/>
      <c r="Q201" s="409">
        <v>1</v>
      </c>
      <c r="R201" s="410"/>
      <c r="S201" s="409">
        <v>1.2</v>
      </c>
      <c r="T201" s="410"/>
      <c r="U201" s="409">
        <v>0.8</v>
      </c>
      <c r="V201" s="410"/>
      <c r="W201" s="409">
        <v>1.2</v>
      </c>
      <c r="X201" s="410"/>
      <c r="Y201" s="409">
        <v>1.3</v>
      </c>
      <c r="Z201" s="410"/>
      <c r="AA201" s="409">
        <v>1.2</v>
      </c>
      <c r="AB201" s="410"/>
      <c r="AC201" s="409">
        <v>1.2</v>
      </c>
      <c r="AD201" s="410"/>
      <c r="AE201" s="409">
        <v>1.1000000000000001</v>
      </c>
      <c r="AF201" s="410"/>
      <c r="AG201" s="409">
        <v>1.1000000000000001</v>
      </c>
      <c r="AH201" s="410"/>
      <c r="AI201" s="409">
        <v>0.7</v>
      </c>
      <c r="AJ201" s="410"/>
      <c r="AK201" s="409"/>
      <c r="AL201" s="410"/>
    </row>
    <row r="202" spans="1:38" ht="8.5" customHeight="1" x14ac:dyDescent="0.35"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</row>
    <row r="203" spans="1:38" x14ac:dyDescent="0.35">
      <c r="A203" s="543" t="s">
        <v>383</v>
      </c>
      <c r="B203" s="543"/>
      <c r="C203" s="543"/>
      <c r="D203" s="543"/>
      <c r="E203" s="543"/>
      <c r="F203" s="543"/>
      <c r="G203" s="543"/>
      <c r="H203" s="543"/>
      <c r="I203" s="543"/>
      <c r="K203" s="216"/>
      <c r="L203" s="216"/>
      <c r="M203" s="205"/>
      <c r="N203" s="205"/>
      <c r="O203" s="214"/>
      <c r="P203" s="214"/>
      <c r="Q203" s="154"/>
      <c r="R203" s="154"/>
      <c r="S203" s="154"/>
      <c r="T203" s="154"/>
      <c r="U203" s="154"/>
      <c r="V203" s="154"/>
      <c r="W203" s="154"/>
      <c r="X203" s="154"/>
      <c r="Y203" s="154"/>
      <c r="Z203" s="154"/>
      <c r="AA203" s="154"/>
      <c r="AB203" s="154"/>
      <c r="AC203" s="154"/>
      <c r="AD203" s="154"/>
      <c r="AE203" s="203"/>
      <c r="AF203" s="203"/>
      <c r="AG203" s="154"/>
      <c r="AH203" s="154"/>
      <c r="AI203" s="154"/>
      <c r="AJ203" s="154"/>
      <c r="AK203" s="154"/>
      <c r="AL203" s="154"/>
    </row>
    <row r="204" spans="1:38" x14ac:dyDescent="0.35">
      <c r="A204" s="413" t="s">
        <v>384</v>
      </c>
      <c r="B204" s="413"/>
      <c r="C204" s="413"/>
      <c r="D204" s="413"/>
      <c r="E204" s="413"/>
      <c r="F204" s="413"/>
      <c r="G204" s="413"/>
      <c r="H204" s="413"/>
      <c r="I204" s="413"/>
      <c r="K204" s="409">
        <v>0.7</v>
      </c>
      <c r="L204" s="410"/>
      <c r="M204" s="409">
        <v>0.7</v>
      </c>
      <c r="N204" s="410"/>
      <c r="O204" s="409">
        <v>0.7</v>
      </c>
      <c r="P204" s="410"/>
      <c r="Q204" s="409">
        <v>1.1000000000000001</v>
      </c>
      <c r="R204" s="410"/>
      <c r="S204" s="409">
        <v>0.7</v>
      </c>
      <c r="T204" s="410"/>
      <c r="U204" s="409">
        <v>0.9</v>
      </c>
      <c r="V204" s="410"/>
      <c r="W204" s="409">
        <v>1</v>
      </c>
      <c r="X204" s="410"/>
      <c r="Y204" s="409">
        <v>0.9</v>
      </c>
      <c r="Z204" s="410"/>
      <c r="AA204" s="409">
        <v>0.7</v>
      </c>
      <c r="AB204" s="410"/>
      <c r="AC204" s="409">
        <v>0.7</v>
      </c>
      <c r="AD204" s="410"/>
      <c r="AE204" s="409">
        <v>0.7</v>
      </c>
      <c r="AF204" s="410"/>
      <c r="AG204" s="409">
        <v>1</v>
      </c>
      <c r="AH204" s="410"/>
      <c r="AI204" s="409">
        <v>1</v>
      </c>
      <c r="AJ204" s="410"/>
      <c r="AK204" s="409"/>
      <c r="AL204" s="410"/>
    </row>
    <row r="205" spans="1:38" x14ac:dyDescent="0.35">
      <c r="A205" s="413" t="s">
        <v>385</v>
      </c>
      <c r="B205" s="413"/>
      <c r="C205" s="413"/>
      <c r="D205" s="413"/>
      <c r="E205" s="413"/>
      <c r="F205" s="413"/>
      <c r="G205" s="413"/>
      <c r="H205" s="413"/>
      <c r="I205" s="413"/>
      <c r="K205" s="409">
        <v>0.7</v>
      </c>
      <c r="L205" s="410"/>
      <c r="M205" s="409">
        <v>0.7</v>
      </c>
      <c r="N205" s="410"/>
      <c r="O205" s="409">
        <v>0.7</v>
      </c>
      <c r="P205" s="410"/>
      <c r="Q205" s="409">
        <v>0.7</v>
      </c>
      <c r="R205" s="410"/>
      <c r="S205" s="409">
        <v>0.7</v>
      </c>
      <c r="T205" s="410"/>
      <c r="U205" s="409">
        <v>0.9</v>
      </c>
      <c r="V205" s="410"/>
      <c r="W205" s="409">
        <v>0.7</v>
      </c>
      <c r="X205" s="410"/>
      <c r="Y205" s="409">
        <v>0.7</v>
      </c>
      <c r="Z205" s="410"/>
      <c r="AA205" s="409">
        <v>0.7</v>
      </c>
      <c r="AB205" s="410"/>
      <c r="AC205" s="409">
        <v>1.1000000000000001</v>
      </c>
      <c r="AD205" s="410"/>
      <c r="AE205" s="409">
        <v>0.7</v>
      </c>
      <c r="AF205" s="410"/>
      <c r="AG205" s="409">
        <v>0.7</v>
      </c>
      <c r="AH205" s="410"/>
      <c r="AI205" s="409">
        <v>0.7</v>
      </c>
      <c r="AJ205" s="410"/>
      <c r="AK205" s="409"/>
      <c r="AL205" s="410"/>
    </row>
    <row r="208" spans="1:38" ht="15.5" outlineLevel="1" x14ac:dyDescent="0.35">
      <c r="A208" s="158" t="s">
        <v>682</v>
      </c>
    </row>
    <row r="209" spans="1:9" ht="7.5" customHeight="1" outlineLevel="1" x14ac:dyDescent="0.35"/>
    <row r="210" spans="1:9" s="156" customFormat="1" outlineLevel="1" x14ac:dyDescent="0.35">
      <c r="A210" s="153" t="s">
        <v>551</v>
      </c>
      <c r="B210" s="155"/>
      <c r="C210" s="155"/>
      <c r="D210" s="155"/>
      <c r="E210" s="155"/>
      <c r="F210" s="155"/>
      <c r="G210" s="155"/>
      <c r="H210" s="155"/>
      <c r="I210" s="155"/>
    </row>
    <row r="211" spans="1:9" s="156" customFormat="1" outlineLevel="1" x14ac:dyDescent="0.35">
      <c r="A211" s="153" t="s">
        <v>388</v>
      </c>
      <c r="B211" s="155"/>
      <c r="C211" s="155"/>
      <c r="D211" s="155"/>
      <c r="E211" s="155"/>
      <c r="F211" s="155"/>
      <c r="G211" s="155"/>
      <c r="H211" s="155"/>
      <c r="I211" s="155"/>
    </row>
    <row r="212" spans="1:9" s="156" customFormat="1" outlineLevel="1" x14ac:dyDescent="0.35">
      <c r="A212" s="206" t="s">
        <v>681</v>
      </c>
      <c r="B212" s="155"/>
      <c r="C212" s="155"/>
      <c r="D212" s="155"/>
      <c r="E212" s="155"/>
      <c r="F212" s="155"/>
      <c r="G212" s="155"/>
      <c r="H212" s="155"/>
      <c r="I212" s="155"/>
    </row>
    <row r="213" spans="1:9" s="156" customFormat="1" outlineLevel="1" x14ac:dyDescent="0.35">
      <c r="A213" s="215" t="s">
        <v>685</v>
      </c>
      <c r="B213" s="155"/>
      <c r="C213" s="155"/>
      <c r="D213" s="155"/>
      <c r="E213" s="155"/>
      <c r="F213" s="155"/>
      <c r="G213" s="155"/>
      <c r="H213" s="155"/>
      <c r="I213" s="155"/>
    </row>
    <row r="214" spans="1:9" s="156" customFormat="1" outlineLevel="1" x14ac:dyDescent="0.35">
      <c r="A214" s="153" t="s">
        <v>389</v>
      </c>
      <c r="B214" s="155"/>
      <c r="C214" s="155"/>
      <c r="D214" s="155"/>
      <c r="E214" s="155"/>
      <c r="F214" s="155"/>
      <c r="G214" s="155"/>
      <c r="H214" s="155"/>
      <c r="I214" s="155"/>
    </row>
    <row r="215" spans="1:9" s="156" customFormat="1" outlineLevel="1" x14ac:dyDescent="0.35">
      <c r="A215" s="153" t="s">
        <v>390</v>
      </c>
      <c r="B215" s="155"/>
      <c r="C215" s="155"/>
      <c r="D215" s="155"/>
      <c r="E215" s="155"/>
      <c r="F215" s="155"/>
      <c r="G215" s="155"/>
      <c r="H215" s="155"/>
      <c r="I215" s="155"/>
    </row>
    <row r="216" spans="1:9" s="156" customFormat="1" outlineLevel="1" x14ac:dyDescent="0.35">
      <c r="A216" s="153" t="s">
        <v>552</v>
      </c>
      <c r="B216" s="155"/>
      <c r="C216" s="155"/>
      <c r="D216" s="155"/>
      <c r="E216" s="155"/>
      <c r="F216" s="155"/>
      <c r="G216" s="155"/>
      <c r="H216" s="155"/>
      <c r="I216" s="155"/>
    </row>
    <row r="217" spans="1:9" s="156" customFormat="1" outlineLevel="1" x14ac:dyDescent="0.35">
      <c r="A217" s="153" t="s">
        <v>391</v>
      </c>
      <c r="B217" s="155"/>
      <c r="C217" s="155"/>
      <c r="D217" s="155"/>
      <c r="E217" s="155"/>
      <c r="F217" s="155"/>
      <c r="G217" s="155"/>
      <c r="H217" s="155"/>
      <c r="I217" s="155"/>
    </row>
    <row r="218" spans="1:9" s="156" customFormat="1" outlineLevel="1" x14ac:dyDescent="0.35">
      <c r="A218" s="153" t="s">
        <v>392</v>
      </c>
      <c r="B218" s="155"/>
      <c r="C218" s="155"/>
      <c r="D218" s="155"/>
      <c r="E218" s="155"/>
      <c r="F218" s="155"/>
      <c r="G218" s="155"/>
      <c r="H218" s="155"/>
      <c r="I218" s="155"/>
    </row>
    <row r="219" spans="1:9" s="156" customFormat="1" outlineLevel="1" x14ac:dyDescent="0.35">
      <c r="A219" s="153" t="s">
        <v>393</v>
      </c>
      <c r="B219" s="155"/>
      <c r="C219" s="155"/>
      <c r="D219" s="155"/>
      <c r="E219" s="155"/>
      <c r="F219" s="155"/>
      <c r="G219" s="155"/>
      <c r="H219" s="155"/>
      <c r="I219" s="155"/>
    </row>
    <row r="220" spans="1:9" s="156" customFormat="1" outlineLevel="1" x14ac:dyDescent="0.35">
      <c r="A220" s="153" t="s">
        <v>394</v>
      </c>
      <c r="B220" s="155"/>
      <c r="C220" s="155"/>
      <c r="D220" s="155"/>
      <c r="E220" s="155"/>
      <c r="F220" s="155"/>
      <c r="G220" s="155"/>
      <c r="H220" s="155"/>
      <c r="I220" s="155"/>
    </row>
    <row r="221" spans="1:9" s="156" customFormat="1" outlineLevel="1" x14ac:dyDescent="0.35">
      <c r="A221" s="204" t="s">
        <v>680</v>
      </c>
      <c r="B221" s="155"/>
      <c r="C221" s="155"/>
      <c r="D221" s="155"/>
      <c r="E221" s="155"/>
      <c r="F221" s="155"/>
      <c r="G221" s="155"/>
      <c r="H221" s="155"/>
      <c r="I221" s="155"/>
    </row>
    <row r="222" spans="1:9" s="156" customFormat="1" outlineLevel="1" x14ac:dyDescent="0.35">
      <c r="A222" s="153" t="s">
        <v>395</v>
      </c>
      <c r="B222" s="155"/>
      <c r="C222" s="155"/>
      <c r="D222" s="155"/>
      <c r="E222" s="155"/>
      <c r="F222" s="155"/>
      <c r="G222" s="155"/>
      <c r="H222" s="155"/>
      <c r="I222" s="155"/>
    </row>
    <row r="223" spans="1:9" s="156" customFormat="1" outlineLevel="1" x14ac:dyDescent="0.35">
      <c r="A223" s="153" t="s">
        <v>553</v>
      </c>
      <c r="B223" s="155"/>
      <c r="C223" s="155"/>
      <c r="D223" s="155"/>
      <c r="E223" s="155"/>
      <c r="F223" s="155"/>
      <c r="G223" s="155"/>
      <c r="H223" s="155"/>
      <c r="I223" s="155"/>
    </row>
    <row r="224" spans="1:9" s="156" customFormat="1" outlineLevel="1" x14ac:dyDescent="0.35">
      <c r="A224" s="153" t="s">
        <v>513</v>
      </c>
      <c r="B224" s="155"/>
      <c r="C224" s="155"/>
      <c r="D224" s="155"/>
      <c r="E224" s="155"/>
      <c r="F224" s="155"/>
      <c r="G224" s="155"/>
      <c r="H224" s="155"/>
      <c r="I224" s="155"/>
    </row>
    <row r="225" spans="1:9" s="156" customFormat="1" outlineLevel="1" x14ac:dyDescent="0.35">
      <c r="A225" s="153"/>
      <c r="B225" s="155"/>
      <c r="C225" s="155"/>
      <c r="D225" s="155"/>
      <c r="E225" s="155"/>
      <c r="F225" s="155"/>
      <c r="G225" s="155"/>
      <c r="H225" s="155"/>
      <c r="I225" s="155"/>
    </row>
    <row r="226" spans="1:9" s="156" customFormat="1" outlineLevel="1" x14ac:dyDescent="0.35">
      <c r="A226" s="153"/>
      <c r="B226" s="155"/>
      <c r="C226" s="155"/>
      <c r="D226" s="155"/>
      <c r="E226" s="155"/>
      <c r="F226" s="155"/>
      <c r="G226" s="155"/>
      <c r="H226" s="155"/>
      <c r="I226" s="155"/>
    </row>
    <row r="227" spans="1:9" s="156" customFormat="1" outlineLevel="1" x14ac:dyDescent="0.35">
      <c r="A227" s="157"/>
      <c r="B227" s="155"/>
      <c r="C227" s="155"/>
      <c r="D227" s="155"/>
      <c r="E227" s="155"/>
      <c r="F227" s="155"/>
      <c r="G227" s="155"/>
      <c r="H227" s="155"/>
      <c r="I227" s="155"/>
    </row>
    <row r="228" spans="1:9" s="156" customFormat="1" outlineLevel="1" x14ac:dyDescent="0.35">
      <c r="A228" s="157"/>
      <c r="B228" s="155"/>
      <c r="C228" s="155"/>
      <c r="D228" s="155"/>
      <c r="E228" s="155"/>
      <c r="F228" s="155"/>
      <c r="G228" s="155"/>
      <c r="H228" s="155"/>
      <c r="I228" s="155"/>
    </row>
    <row r="229" spans="1:9" s="156" customFormat="1" outlineLevel="1" x14ac:dyDescent="0.35">
      <c r="A229" s="157"/>
      <c r="B229" s="155"/>
      <c r="C229" s="155"/>
      <c r="D229" s="155"/>
      <c r="E229" s="155"/>
      <c r="F229" s="155"/>
      <c r="G229" s="155"/>
      <c r="H229" s="155"/>
      <c r="I229" s="155"/>
    </row>
    <row r="230" spans="1:9" s="156" customFormat="1" outlineLevel="1" x14ac:dyDescent="0.35">
      <c r="A230" s="157"/>
      <c r="B230" s="155"/>
      <c r="C230" s="155"/>
      <c r="D230" s="155"/>
      <c r="E230" s="155"/>
      <c r="F230" s="155"/>
      <c r="G230" s="155"/>
      <c r="H230" s="155"/>
      <c r="I230" s="155"/>
    </row>
    <row r="231" spans="1:9" s="156" customFormat="1" outlineLevel="1" x14ac:dyDescent="0.35">
      <c r="A231" s="157"/>
      <c r="B231" s="155"/>
      <c r="C231" s="155"/>
      <c r="D231" s="155"/>
      <c r="E231" s="155"/>
      <c r="F231" s="155"/>
      <c r="G231" s="155"/>
      <c r="H231" s="155"/>
      <c r="I231" s="155"/>
    </row>
    <row r="232" spans="1:9" s="156" customFormat="1" outlineLevel="1" x14ac:dyDescent="0.35">
      <c r="A232" s="157"/>
      <c r="B232" s="155"/>
      <c r="C232" s="155"/>
      <c r="D232" s="155"/>
      <c r="E232" s="155"/>
      <c r="F232" s="155"/>
      <c r="G232" s="155"/>
      <c r="H232" s="155"/>
      <c r="I232" s="155"/>
    </row>
    <row r="233" spans="1:9" s="156" customFormat="1" outlineLevel="1" x14ac:dyDescent="0.35">
      <c r="A233" s="157"/>
      <c r="B233" s="155"/>
      <c r="C233" s="155"/>
      <c r="D233" s="155"/>
      <c r="E233" s="155"/>
      <c r="F233" s="155"/>
      <c r="G233" s="155"/>
      <c r="H233" s="155"/>
      <c r="I233" s="155"/>
    </row>
    <row r="234" spans="1:9" s="156" customFormat="1" outlineLevel="1" x14ac:dyDescent="0.35">
      <c r="A234" s="157"/>
      <c r="B234" s="155"/>
      <c r="C234" s="155"/>
      <c r="D234" s="155"/>
      <c r="E234" s="155"/>
      <c r="F234" s="155"/>
      <c r="G234" s="155"/>
      <c r="H234" s="155"/>
      <c r="I234" s="155"/>
    </row>
    <row r="235" spans="1:9" s="156" customFormat="1" outlineLevel="1" x14ac:dyDescent="0.35">
      <c r="A235" s="157"/>
      <c r="B235" s="155"/>
      <c r="C235" s="155"/>
      <c r="D235" s="155"/>
      <c r="E235" s="155"/>
      <c r="F235" s="155"/>
      <c r="G235" s="155"/>
      <c r="H235" s="155"/>
      <c r="I235" s="155"/>
    </row>
    <row r="236" spans="1:9" s="156" customFormat="1" outlineLevel="1" x14ac:dyDescent="0.35">
      <c r="A236" s="157"/>
      <c r="B236" s="155"/>
      <c r="C236" s="155"/>
      <c r="D236" s="155"/>
      <c r="E236" s="155"/>
      <c r="F236" s="155"/>
      <c r="G236" s="155"/>
      <c r="H236" s="155"/>
      <c r="I236" s="155"/>
    </row>
    <row r="237" spans="1:9" s="156" customFormat="1" outlineLevel="1" x14ac:dyDescent="0.35">
      <c r="A237" s="157"/>
      <c r="B237" s="155"/>
      <c r="C237" s="155"/>
      <c r="D237" s="155"/>
      <c r="E237" s="155"/>
      <c r="F237" s="155"/>
      <c r="G237" s="155"/>
      <c r="H237" s="155"/>
      <c r="I237" s="155"/>
    </row>
    <row r="238" spans="1:9" s="156" customFormat="1" outlineLevel="1" x14ac:dyDescent="0.35">
      <c r="A238" s="157"/>
      <c r="B238" s="155"/>
      <c r="C238" s="155"/>
      <c r="D238" s="155"/>
      <c r="E238" s="155"/>
      <c r="F238" s="155"/>
      <c r="G238" s="155"/>
      <c r="H238" s="155"/>
      <c r="I238" s="155"/>
    </row>
    <row r="239" spans="1:9" s="156" customFormat="1" outlineLevel="1" x14ac:dyDescent="0.35">
      <c r="A239" s="157"/>
      <c r="B239" s="155"/>
      <c r="C239" s="155"/>
      <c r="D239" s="155"/>
      <c r="E239" s="155"/>
      <c r="F239" s="155"/>
      <c r="G239" s="155"/>
      <c r="H239" s="155"/>
      <c r="I239" s="155"/>
    </row>
    <row r="240" spans="1:9" s="156" customFormat="1" outlineLevel="1" x14ac:dyDescent="0.35">
      <c r="A240" s="157"/>
      <c r="B240" s="155"/>
      <c r="C240" s="155"/>
      <c r="D240" s="155"/>
      <c r="E240" s="155"/>
      <c r="F240" s="155"/>
      <c r="G240" s="155"/>
      <c r="H240" s="155"/>
      <c r="I240" s="155"/>
    </row>
    <row r="241" spans="1:9" s="156" customFormat="1" outlineLevel="1" x14ac:dyDescent="0.35">
      <c r="A241" s="157"/>
      <c r="B241" s="155"/>
      <c r="C241" s="155"/>
      <c r="D241" s="155"/>
      <c r="E241" s="155"/>
      <c r="F241" s="155"/>
      <c r="G241" s="155"/>
      <c r="H241" s="155"/>
      <c r="I241" s="155"/>
    </row>
    <row r="242" spans="1:9" s="156" customFormat="1" outlineLevel="1" x14ac:dyDescent="0.35">
      <c r="A242" s="157"/>
      <c r="B242" s="155"/>
      <c r="C242" s="155"/>
      <c r="D242" s="155"/>
      <c r="E242" s="155"/>
      <c r="F242" s="155"/>
      <c r="G242" s="155"/>
      <c r="H242" s="155"/>
      <c r="I242" s="155"/>
    </row>
    <row r="243" spans="1:9" s="156" customFormat="1" outlineLevel="1" x14ac:dyDescent="0.35">
      <c r="A243" s="157"/>
      <c r="B243" s="155"/>
      <c r="C243" s="155"/>
      <c r="D243" s="155"/>
      <c r="E243" s="155"/>
      <c r="F243" s="155"/>
      <c r="G243" s="155"/>
      <c r="H243" s="155"/>
      <c r="I243" s="155"/>
    </row>
    <row r="244" spans="1:9" s="156" customFormat="1" outlineLevel="1" x14ac:dyDescent="0.35">
      <c r="A244" s="157"/>
      <c r="B244" s="155"/>
      <c r="C244" s="155"/>
      <c r="D244" s="155"/>
      <c r="E244" s="155"/>
      <c r="F244" s="155"/>
      <c r="G244" s="155"/>
      <c r="H244" s="155"/>
      <c r="I244" s="155"/>
    </row>
    <row r="245" spans="1:9" s="156" customFormat="1" outlineLevel="1" x14ac:dyDescent="0.35">
      <c r="A245" s="157"/>
      <c r="B245" s="155"/>
      <c r="C245" s="155"/>
      <c r="D245" s="155"/>
      <c r="E245" s="155"/>
      <c r="F245" s="155"/>
      <c r="G245" s="155"/>
      <c r="H245" s="155"/>
      <c r="I245" s="155"/>
    </row>
    <row r="246" spans="1:9" s="156" customFormat="1" outlineLevel="1" x14ac:dyDescent="0.35">
      <c r="A246" s="157"/>
      <c r="B246" s="155"/>
      <c r="C246" s="155"/>
      <c r="D246" s="155"/>
      <c r="E246" s="155"/>
      <c r="F246" s="155"/>
      <c r="G246" s="155"/>
      <c r="H246" s="155"/>
      <c r="I246" s="155"/>
    </row>
    <row r="247" spans="1:9" s="156" customFormat="1" outlineLevel="1" x14ac:dyDescent="0.35">
      <c r="A247" s="157"/>
      <c r="B247" s="155"/>
      <c r="C247" s="155"/>
      <c r="D247" s="155"/>
      <c r="E247" s="155"/>
      <c r="F247" s="155"/>
      <c r="G247" s="155"/>
      <c r="H247" s="155"/>
      <c r="I247" s="155"/>
    </row>
    <row r="248" spans="1:9" s="156" customFormat="1" outlineLevel="1" x14ac:dyDescent="0.35">
      <c r="A248" s="157"/>
      <c r="B248" s="155"/>
      <c r="C248" s="155"/>
      <c r="D248" s="155"/>
      <c r="E248" s="155"/>
      <c r="F248" s="155"/>
      <c r="G248" s="155"/>
      <c r="H248" s="155"/>
      <c r="I248" s="155"/>
    </row>
    <row r="249" spans="1:9" s="156" customFormat="1" outlineLevel="1" x14ac:dyDescent="0.35">
      <c r="A249" s="157"/>
      <c r="B249" s="155"/>
      <c r="C249" s="155"/>
      <c r="D249" s="155"/>
      <c r="E249" s="155"/>
      <c r="F249" s="155"/>
      <c r="G249" s="155"/>
      <c r="H249" s="155"/>
      <c r="I249" s="155"/>
    </row>
    <row r="250" spans="1:9" s="156" customFormat="1" outlineLevel="1" x14ac:dyDescent="0.35">
      <c r="A250" s="157"/>
      <c r="B250" s="155"/>
      <c r="C250" s="155"/>
      <c r="D250" s="155"/>
      <c r="E250" s="155"/>
      <c r="F250" s="155"/>
      <c r="G250" s="155"/>
      <c r="H250" s="155"/>
      <c r="I250" s="155"/>
    </row>
    <row r="251" spans="1:9" s="156" customFormat="1" outlineLevel="1" x14ac:dyDescent="0.35">
      <c r="A251" s="157"/>
      <c r="B251" s="155"/>
      <c r="C251" s="155"/>
      <c r="D251" s="155"/>
      <c r="E251" s="155"/>
      <c r="F251" s="155"/>
      <c r="G251" s="155"/>
      <c r="H251" s="155"/>
      <c r="I251" s="155"/>
    </row>
    <row r="252" spans="1:9" s="156" customFormat="1" outlineLevel="1" x14ac:dyDescent="0.35">
      <c r="A252" s="157"/>
      <c r="B252" s="155"/>
      <c r="C252" s="155"/>
      <c r="D252" s="155"/>
      <c r="E252" s="155"/>
      <c r="F252" s="155"/>
      <c r="G252" s="155"/>
      <c r="H252" s="155"/>
      <c r="I252" s="155"/>
    </row>
    <row r="253" spans="1:9" s="156" customFormat="1" outlineLevel="1" x14ac:dyDescent="0.35">
      <c r="A253" s="157"/>
      <c r="B253" s="155"/>
      <c r="C253" s="155"/>
      <c r="D253" s="155"/>
      <c r="E253" s="155"/>
      <c r="F253" s="155"/>
      <c r="G253" s="155"/>
      <c r="H253" s="155"/>
      <c r="I253" s="155"/>
    </row>
    <row r="254" spans="1:9" s="156" customFormat="1" outlineLevel="1" x14ac:dyDescent="0.35">
      <c r="A254" s="157"/>
      <c r="B254" s="155"/>
      <c r="C254" s="155"/>
      <c r="D254" s="155"/>
      <c r="E254" s="155"/>
      <c r="F254" s="155"/>
      <c r="G254" s="155"/>
      <c r="H254" s="155"/>
      <c r="I254" s="155"/>
    </row>
    <row r="255" spans="1:9" s="156" customFormat="1" outlineLevel="1" x14ac:dyDescent="0.35">
      <c r="A255" s="157"/>
      <c r="B255" s="155"/>
      <c r="C255" s="155"/>
      <c r="D255" s="155"/>
      <c r="E255" s="155"/>
      <c r="F255" s="155"/>
      <c r="G255" s="155"/>
      <c r="H255" s="155"/>
      <c r="I255" s="155"/>
    </row>
    <row r="256" spans="1:9" s="156" customFormat="1" outlineLevel="1" x14ac:dyDescent="0.35">
      <c r="A256" s="157"/>
      <c r="B256" s="155"/>
      <c r="C256" s="155"/>
      <c r="D256" s="155"/>
      <c r="E256" s="155"/>
      <c r="F256" s="155"/>
      <c r="G256" s="155"/>
      <c r="H256" s="155"/>
      <c r="I256" s="155"/>
    </row>
    <row r="257" spans="1:38" s="156" customFormat="1" x14ac:dyDescent="0.35">
      <c r="A257" s="100"/>
      <c r="B257" s="155"/>
      <c r="C257" s="155"/>
      <c r="D257" s="155"/>
      <c r="E257" s="155"/>
      <c r="F257" s="155"/>
      <c r="G257" s="155"/>
      <c r="H257" s="155"/>
      <c r="I257" s="155"/>
    </row>
    <row r="258" spans="1:38" s="156" customFormat="1" x14ac:dyDescent="0.35">
      <c r="A258" s="155"/>
      <c r="B258" s="155"/>
      <c r="C258" s="155"/>
      <c r="D258" s="155"/>
      <c r="E258" s="155"/>
      <c r="F258" s="155"/>
      <c r="G258" s="155"/>
      <c r="H258" s="155"/>
      <c r="I258" s="155"/>
    </row>
    <row r="259" spans="1:38" s="156" customFormat="1" x14ac:dyDescent="0.35">
      <c r="A259" s="155"/>
      <c r="B259" s="155"/>
      <c r="C259" s="155"/>
      <c r="D259" s="155"/>
      <c r="E259" s="155"/>
      <c r="F259" s="155"/>
      <c r="G259" s="155"/>
      <c r="H259" s="155"/>
      <c r="I259" s="155"/>
    </row>
    <row r="260" spans="1:38" x14ac:dyDescent="0.35">
      <c r="M260" s="156"/>
      <c r="N260" s="156"/>
      <c r="O260" s="156"/>
      <c r="P260" s="156"/>
      <c r="AE260" s="156"/>
      <c r="AF260" s="156"/>
      <c r="AG260" s="156"/>
      <c r="AH260" s="156"/>
      <c r="AI260" s="156"/>
      <c r="AJ260" s="156"/>
      <c r="AK260" s="156"/>
      <c r="AL260" s="156"/>
    </row>
    <row r="261" spans="1:38" x14ac:dyDescent="0.35">
      <c r="AG261" s="156"/>
      <c r="AH261" s="156"/>
      <c r="AI261" s="156"/>
      <c r="AJ261" s="156"/>
      <c r="AK261" s="156"/>
      <c r="AL261" s="156"/>
    </row>
    <row r="262" spans="1:38" x14ac:dyDescent="0.35">
      <c r="AG262" s="156"/>
      <c r="AH262" s="156"/>
      <c r="AI262" s="156"/>
      <c r="AJ262" s="156"/>
      <c r="AK262" s="156"/>
      <c r="AL262" s="156"/>
    </row>
    <row r="263" spans="1:38" x14ac:dyDescent="0.35">
      <c r="AG263" s="156"/>
      <c r="AH263" s="156"/>
      <c r="AI263" s="156"/>
      <c r="AJ263" s="156"/>
      <c r="AK263" s="156"/>
      <c r="AL263" s="156"/>
    </row>
    <row r="264" spans="1:38" x14ac:dyDescent="0.35">
      <c r="AG264" s="156"/>
      <c r="AH264" s="156"/>
      <c r="AI264" s="156"/>
      <c r="AJ264" s="156"/>
      <c r="AK264" s="156"/>
      <c r="AL264" s="156"/>
    </row>
    <row r="265" spans="1:38" x14ac:dyDescent="0.35">
      <c r="AG265" s="156"/>
      <c r="AH265" s="156"/>
      <c r="AI265" s="156"/>
      <c r="AJ265" s="156"/>
      <c r="AK265" s="156"/>
      <c r="AL265" s="156"/>
    </row>
    <row r="266" spans="1:38" x14ac:dyDescent="0.35">
      <c r="AG266" s="156"/>
      <c r="AH266" s="156"/>
      <c r="AI266" s="156"/>
      <c r="AJ266" s="156"/>
      <c r="AK266" s="156"/>
      <c r="AL266" s="156"/>
    </row>
  </sheetData>
  <mergeCells count="2406">
    <mergeCell ref="O188:P188"/>
    <mergeCell ref="O189:P189"/>
    <mergeCell ref="O190:P190"/>
    <mergeCell ref="O191:P191"/>
    <mergeCell ref="O192:P192"/>
    <mergeCell ref="O193:P193"/>
    <mergeCell ref="O194:P194"/>
    <mergeCell ref="O195:P195"/>
    <mergeCell ref="O198:P198"/>
    <mergeCell ref="O199:P199"/>
    <mergeCell ref="O200:P200"/>
    <mergeCell ref="O201:P201"/>
    <mergeCell ref="O204:P204"/>
    <mergeCell ref="O205:P205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60:P160"/>
    <mergeCell ref="O163:P163"/>
    <mergeCell ref="O164:P164"/>
    <mergeCell ref="O165:P165"/>
    <mergeCell ref="O166:P166"/>
    <mergeCell ref="O169:P169"/>
    <mergeCell ref="O170:P170"/>
    <mergeCell ref="O171:P171"/>
    <mergeCell ref="O172:P172"/>
    <mergeCell ref="O117:P117"/>
    <mergeCell ref="O120:P120"/>
    <mergeCell ref="O121:P121"/>
    <mergeCell ref="O122:P122"/>
    <mergeCell ref="O123:P123"/>
    <mergeCell ref="O124:P124"/>
    <mergeCell ref="O127:P127"/>
    <mergeCell ref="O128:P128"/>
    <mergeCell ref="O129:P129"/>
    <mergeCell ref="O130:P130"/>
    <mergeCell ref="O131:P131"/>
    <mergeCell ref="O132:P132"/>
    <mergeCell ref="O135:P135"/>
    <mergeCell ref="O136:P136"/>
    <mergeCell ref="O137:P137"/>
    <mergeCell ref="O138:P138"/>
    <mergeCell ref="O139:P139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100:P100"/>
    <mergeCell ref="O101:P101"/>
    <mergeCell ref="O102:P102"/>
    <mergeCell ref="O103:P103"/>
    <mergeCell ref="O104:P104"/>
    <mergeCell ref="O66:P66"/>
    <mergeCell ref="O67:P67"/>
    <mergeCell ref="O68:P68"/>
    <mergeCell ref="O69:P69"/>
    <mergeCell ref="O70:P70"/>
    <mergeCell ref="O71:P71"/>
    <mergeCell ref="O72:P72"/>
    <mergeCell ref="O73:P73"/>
    <mergeCell ref="O76:P76"/>
    <mergeCell ref="O77:P77"/>
    <mergeCell ref="O78:P78"/>
    <mergeCell ref="O79:P79"/>
    <mergeCell ref="O80:P80"/>
    <mergeCell ref="O81:P81"/>
    <mergeCell ref="O84:P84"/>
    <mergeCell ref="O85:P85"/>
    <mergeCell ref="O86:P86"/>
    <mergeCell ref="O24:P24"/>
    <mergeCell ref="O27:P27"/>
    <mergeCell ref="O28:P28"/>
    <mergeCell ref="O29:P29"/>
    <mergeCell ref="O30:P30"/>
    <mergeCell ref="O33:P33"/>
    <mergeCell ref="O34:P34"/>
    <mergeCell ref="O35:P35"/>
    <mergeCell ref="O36:P36"/>
    <mergeCell ref="O37:P37"/>
    <mergeCell ref="O38:P38"/>
    <mergeCell ref="O41:P41"/>
    <mergeCell ref="O42:P42"/>
    <mergeCell ref="O43:P43"/>
    <mergeCell ref="O44:P44"/>
    <mergeCell ref="O47:P47"/>
    <mergeCell ref="O48:P48"/>
    <mergeCell ref="O1:P1"/>
    <mergeCell ref="O2:P3"/>
    <mergeCell ref="O4:P4"/>
    <mergeCell ref="O6:P6"/>
    <mergeCell ref="O7:P7"/>
    <mergeCell ref="O8:P8"/>
    <mergeCell ref="O9:P9"/>
    <mergeCell ref="O10:P10"/>
    <mergeCell ref="O11:P11"/>
    <mergeCell ref="O14:P14"/>
    <mergeCell ref="O15:P15"/>
    <mergeCell ref="O16:P16"/>
    <mergeCell ref="O19:P19"/>
    <mergeCell ref="O20:P20"/>
    <mergeCell ref="O21:P21"/>
    <mergeCell ref="O22:P22"/>
    <mergeCell ref="O23:P23"/>
    <mergeCell ref="M204:N204"/>
    <mergeCell ref="M205:N205"/>
    <mergeCell ref="M97:N97"/>
    <mergeCell ref="M98:N98"/>
    <mergeCell ref="M99:N99"/>
    <mergeCell ref="M100:N100"/>
    <mergeCell ref="M101:N101"/>
    <mergeCell ref="M102:N102"/>
    <mergeCell ref="M103:N103"/>
    <mergeCell ref="M104:N104"/>
    <mergeCell ref="M107:N107"/>
    <mergeCell ref="M108:N108"/>
    <mergeCell ref="M109:N109"/>
    <mergeCell ref="M110:N110"/>
    <mergeCell ref="M111:N111"/>
    <mergeCell ref="M114:N114"/>
    <mergeCell ref="M115:N115"/>
    <mergeCell ref="M116:N116"/>
    <mergeCell ref="M117:N117"/>
    <mergeCell ref="M2:N3"/>
    <mergeCell ref="M4:N4"/>
    <mergeCell ref="M6:N6"/>
    <mergeCell ref="M7:N7"/>
    <mergeCell ref="M8:N8"/>
    <mergeCell ref="M9:N9"/>
    <mergeCell ref="M10:N10"/>
    <mergeCell ref="M11:N11"/>
    <mergeCell ref="M14:N14"/>
    <mergeCell ref="M15:N15"/>
    <mergeCell ref="M16:N16"/>
    <mergeCell ref="M19:N19"/>
    <mergeCell ref="M20:N20"/>
    <mergeCell ref="M21:N21"/>
    <mergeCell ref="M22:N22"/>
    <mergeCell ref="M23:N23"/>
    <mergeCell ref="M24:N24"/>
    <mergeCell ref="AE204:AF204"/>
    <mergeCell ref="AE205:AF205"/>
    <mergeCell ref="AK1:AL1"/>
    <mergeCell ref="Q1:R1"/>
    <mergeCell ref="K1:L1"/>
    <mergeCell ref="A97:I97"/>
    <mergeCell ref="K97:L97"/>
    <mergeCell ref="Q97:R97"/>
    <mergeCell ref="S97:T97"/>
    <mergeCell ref="U97:V97"/>
    <mergeCell ref="W97:X97"/>
    <mergeCell ref="Y97:Z97"/>
    <mergeCell ref="AA97:AB97"/>
    <mergeCell ref="AC97:AD97"/>
    <mergeCell ref="AG97:AH97"/>
    <mergeCell ref="AI97:AJ97"/>
    <mergeCell ref="AK97:AL97"/>
    <mergeCell ref="A98:I98"/>
    <mergeCell ref="K98:L98"/>
    <mergeCell ref="Q98:R98"/>
    <mergeCell ref="S98:T98"/>
    <mergeCell ref="U98:V98"/>
    <mergeCell ref="W98:X98"/>
    <mergeCell ref="Y98:Z98"/>
    <mergeCell ref="AA98:AB98"/>
    <mergeCell ref="AC98:AD98"/>
    <mergeCell ref="AG98:AH98"/>
    <mergeCell ref="AI98:AJ98"/>
    <mergeCell ref="AK98:AL98"/>
    <mergeCell ref="AC4:AD4"/>
    <mergeCell ref="AG4:AH4"/>
    <mergeCell ref="AI4:AJ4"/>
    <mergeCell ref="A5:I5"/>
    <mergeCell ref="A6:I6"/>
    <mergeCell ref="AC2:AD3"/>
    <mergeCell ref="AG2:AH3"/>
    <mergeCell ref="AI2:AJ3"/>
    <mergeCell ref="K4:L4"/>
    <mergeCell ref="Q4:R4"/>
    <mergeCell ref="S4:T4"/>
    <mergeCell ref="U4:V4"/>
    <mergeCell ref="W4:X4"/>
    <mergeCell ref="Y4:Z4"/>
    <mergeCell ref="AA4:AB4"/>
    <mergeCell ref="AG1:AH1"/>
    <mergeCell ref="AI1:AJ1"/>
    <mergeCell ref="A2:I3"/>
    <mergeCell ref="K2:L3"/>
    <mergeCell ref="Q2:R3"/>
    <mergeCell ref="S2:T3"/>
    <mergeCell ref="U2:V3"/>
    <mergeCell ref="W2:X3"/>
    <mergeCell ref="Y2:Z3"/>
    <mergeCell ref="AA2:AB3"/>
    <mergeCell ref="S1:T1"/>
    <mergeCell ref="U1:V1"/>
    <mergeCell ref="W1:X1"/>
    <mergeCell ref="Y1:Z1"/>
    <mergeCell ref="AA1:AB1"/>
    <mergeCell ref="AC1:AD1"/>
    <mergeCell ref="AE1:AF1"/>
    <mergeCell ref="AE2:AF3"/>
    <mergeCell ref="AE4:AF4"/>
    <mergeCell ref="M1:N1"/>
    <mergeCell ref="AG7:AH7"/>
    <mergeCell ref="AI7:AJ7"/>
    <mergeCell ref="A8:I8"/>
    <mergeCell ref="K8:L8"/>
    <mergeCell ref="S7:T7"/>
    <mergeCell ref="U7:V7"/>
    <mergeCell ref="W7:X7"/>
    <mergeCell ref="Y7:Z7"/>
    <mergeCell ref="AA7:AB7"/>
    <mergeCell ref="AC7:AD7"/>
    <mergeCell ref="AK7:AL7"/>
    <mergeCell ref="Q7:R7"/>
    <mergeCell ref="AC6:AD6"/>
    <mergeCell ref="AG6:AH6"/>
    <mergeCell ref="AI6:AJ6"/>
    <mergeCell ref="A7:I7"/>
    <mergeCell ref="K7:L7"/>
    <mergeCell ref="Q6:R6"/>
    <mergeCell ref="S6:T6"/>
    <mergeCell ref="U6:V6"/>
    <mergeCell ref="W6:X6"/>
    <mergeCell ref="Y6:Z6"/>
    <mergeCell ref="AA6:AB6"/>
    <mergeCell ref="AK6:AL6"/>
    <mergeCell ref="K6:L6"/>
    <mergeCell ref="AE6:AF6"/>
    <mergeCell ref="AE7:AF7"/>
    <mergeCell ref="AE8:AF8"/>
    <mergeCell ref="W9:X9"/>
    <mergeCell ref="Y9:Z9"/>
    <mergeCell ref="AA9:AB9"/>
    <mergeCell ref="AC9:AD9"/>
    <mergeCell ref="AG9:AH9"/>
    <mergeCell ref="AI9:AJ9"/>
    <mergeCell ref="AK9:AL9"/>
    <mergeCell ref="Q9:R9"/>
    <mergeCell ref="S9:T9"/>
    <mergeCell ref="U9:V9"/>
    <mergeCell ref="AI8:AJ8"/>
    <mergeCell ref="A9:I9"/>
    <mergeCell ref="K9:L9"/>
    <mergeCell ref="U8:V8"/>
    <mergeCell ref="W8:X8"/>
    <mergeCell ref="Y8:Z8"/>
    <mergeCell ref="AA8:AB8"/>
    <mergeCell ref="AC8:AD8"/>
    <mergeCell ref="AG8:AH8"/>
    <mergeCell ref="AK8:AL8"/>
    <mergeCell ref="Q8:R8"/>
    <mergeCell ref="S8:T8"/>
    <mergeCell ref="AE9:AF9"/>
    <mergeCell ref="AG11:AH11"/>
    <mergeCell ref="AI11:AJ11"/>
    <mergeCell ref="A13:I13"/>
    <mergeCell ref="A14:I14"/>
    <mergeCell ref="K14:L14"/>
    <mergeCell ref="S11:T11"/>
    <mergeCell ref="U11:V11"/>
    <mergeCell ref="W11:X11"/>
    <mergeCell ref="Y11:Z11"/>
    <mergeCell ref="AA11:AB11"/>
    <mergeCell ref="AC11:AD11"/>
    <mergeCell ref="AK11:AL11"/>
    <mergeCell ref="Q11:R11"/>
    <mergeCell ref="AC10:AD10"/>
    <mergeCell ref="AG10:AH10"/>
    <mergeCell ref="AI10:AJ10"/>
    <mergeCell ref="A11:I11"/>
    <mergeCell ref="K11:L11"/>
    <mergeCell ref="Q10:R10"/>
    <mergeCell ref="S10:T10"/>
    <mergeCell ref="U10:V10"/>
    <mergeCell ref="W10:X10"/>
    <mergeCell ref="Y10:Z10"/>
    <mergeCell ref="AA10:AB10"/>
    <mergeCell ref="AK10:AL10"/>
    <mergeCell ref="A10:I10"/>
    <mergeCell ref="K10:L10"/>
    <mergeCell ref="AE10:AF10"/>
    <mergeCell ref="AE11:AF11"/>
    <mergeCell ref="AE14:AF14"/>
    <mergeCell ref="AI15:AJ15"/>
    <mergeCell ref="A16:I16"/>
    <mergeCell ref="K16:L16"/>
    <mergeCell ref="U15:V15"/>
    <mergeCell ref="W15:X15"/>
    <mergeCell ref="Y15:Z15"/>
    <mergeCell ref="AA15:AB15"/>
    <mergeCell ref="AC15:AD15"/>
    <mergeCell ref="AG15:AH15"/>
    <mergeCell ref="AK15:AL15"/>
    <mergeCell ref="Q15:R15"/>
    <mergeCell ref="S15:T15"/>
    <mergeCell ref="AG14:AH14"/>
    <mergeCell ref="AI14:AJ14"/>
    <mergeCell ref="A15:I15"/>
    <mergeCell ref="K15:L15"/>
    <mergeCell ref="S14:T14"/>
    <mergeCell ref="U14:V14"/>
    <mergeCell ref="W14:X14"/>
    <mergeCell ref="Y14:Z14"/>
    <mergeCell ref="AA14:AB14"/>
    <mergeCell ref="AC14:AD14"/>
    <mergeCell ref="AK14:AL14"/>
    <mergeCell ref="Q14:R14"/>
    <mergeCell ref="AE15:AF15"/>
    <mergeCell ref="AE16:AF16"/>
    <mergeCell ref="AA19:AB19"/>
    <mergeCell ref="AC19:AD19"/>
    <mergeCell ref="AG19:AH19"/>
    <mergeCell ref="AI19:AJ19"/>
    <mergeCell ref="A20:I20"/>
    <mergeCell ref="K20:L20"/>
    <mergeCell ref="AK19:AL19"/>
    <mergeCell ref="Q19:R19"/>
    <mergeCell ref="S19:T19"/>
    <mergeCell ref="U19:V19"/>
    <mergeCell ref="W19:X19"/>
    <mergeCell ref="Y19:Z19"/>
    <mergeCell ref="A18:I18"/>
    <mergeCell ref="A19:I19"/>
    <mergeCell ref="K19:L19"/>
    <mergeCell ref="W16:X16"/>
    <mergeCell ref="Y16:Z16"/>
    <mergeCell ref="AA16:AB16"/>
    <mergeCell ref="AC16:AD16"/>
    <mergeCell ref="AG16:AH16"/>
    <mergeCell ref="AI16:AJ16"/>
    <mergeCell ref="AK16:AL16"/>
    <mergeCell ref="Q16:R16"/>
    <mergeCell ref="S16:T16"/>
    <mergeCell ref="U16:V16"/>
    <mergeCell ref="AE19:AF19"/>
    <mergeCell ref="AE20:AF20"/>
    <mergeCell ref="AG21:AH21"/>
    <mergeCell ref="AI21:AJ21"/>
    <mergeCell ref="A22:I22"/>
    <mergeCell ref="K22:L22"/>
    <mergeCell ref="S21:T21"/>
    <mergeCell ref="U21:V21"/>
    <mergeCell ref="W21:X21"/>
    <mergeCell ref="Y21:Z21"/>
    <mergeCell ref="AA21:AB21"/>
    <mergeCell ref="AC21:AD21"/>
    <mergeCell ref="AK21:AL21"/>
    <mergeCell ref="Q21:R21"/>
    <mergeCell ref="AC20:AD20"/>
    <mergeCell ref="AG20:AH20"/>
    <mergeCell ref="AI20:AJ20"/>
    <mergeCell ref="A21:I21"/>
    <mergeCell ref="K21:L21"/>
    <mergeCell ref="Q20:R20"/>
    <mergeCell ref="S20:T20"/>
    <mergeCell ref="U20:V20"/>
    <mergeCell ref="W20:X20"/>
    <mergeCell ref="Y20:Z20"/>
    <mergeCell ref="AA20:AB20"/>
    <mergeCell ref="AK20:AL20"/>
    <mergeCell ref="AE21:AF21"/>
    <mergeCell ref="AE22:AF22"/>
    <mergeCell ref="W23:X23"/>
    <mergeCell ref="Y23:Z23"/>
    <mergeCell ref="AA23:AB23"/>
    <mergeCell ref="AC23:AD23"/>
    <mergeCell ref="AG23:AH23"/>
    <mergeCell ref="AI23:AJ23"/>
    <mergeCell ref="AK23:AL23"/>
    <mergeCell ref="Q23:R23"/>
    <mergeCell ref="S23:T23"/>
    <mergeCell ref="U23:V23"/>
    <mergeCell ref="AI22:AJ22"/>
    <mergeCell ref="A23:I23"/>
    <mergeCell ref="K23:L23"/>
    <mergeCell ref="U22:V22"/>
    <mergeCell ref="W22:X22"/>
    <mergeCell ref="Y22:Z22"/>
    <mergeCell ref="AA22:AB22"/>
    <mergeCell ref="AC22:AD22"/>
    <mergeCell ref="AG22:AH22"/>
    <mergeCell ref="AK22:AL22"/>
    <mergeCell ref="Q22:R22"/>
    <mergeCell ref="S22:T22"/>
    <mergeCell ref="AE23:AF23"/>
    <mergeCell ref="AC27:AD27"/>
    <mergeCell ref="AG27:AH27"/>
    <mergeCell ref="AI27:AJ27"/>
    <mergeCell ref="A28:I28"/>
    <mergeCell ref="K28:L28"/>
    <mergeCell ref="Q27:R27"/>
    <mergeCell ref="S27:T27"/>
    <mergeCell ref="U27:V27"/>
    <mergeCell ref="W27:X27"/>
    <mergeCell ref="Y27:Z27"/>
    <mergeCell ref="AA27:AB27"/>
    <mergeCell ref="AK27:AL27"/>
    <mergeCell ref="AC24:AD24"/>
    <mergeCell ref="AG24:AH24"/>
    <mergeCell ref="AI24:AJ24"/>
    <mergeCell ref="A26:I26"/>
    <mergeCell ref="A27:I27"/>
    <mergeCell ref="K27:L27"/>
    <mergeCell ref="Q24:R24"/>
    <mergeCell ref="S24:T24"/>
    <mergeCell ref="U24:V24"/>
    <mergeCell ref="W24:X24"/>
    <mergeCell ref="Y24:Z24"/>
    <mergeCell ref="AA24:AB24"/>
    <mergeCell ref="AK24:AL24"/>
    <mergeCell ref="A24:I24"/>
    <mergeCell ref="K24:L24"/>
    <mergeCell ref="AE24:AF24"/>
    <mergeCell ref="AE27:AF27"/>
    <mergeCell ref="AE28:AF28"/>
    <mergeCell ref="M27:N27"/>
    <mergeCell ref="M28:N28"/>
    <mergeCell ref="AI29:AJ29"/>
    <mergeCell ref="A30:I30"/>
    <mergeCell ref="K30:L30"/>
    <mergeCell ref="U29:V29"/>
    <mergeCell ref="W29:X29"/>
    <mergeCell ref="Y29:Z29"/>
    <mergeCell ref="AA29:AB29"/>
    <mergeCell ref="AC29:AD29"/>
    <mergeCell ref="AG29:AH29"/>
    <mergeCell ref="AK29:AL29"/>
    <mergeCell ref="Q29:R29"/>
    <mergeCell ref="S29:T29"/>
    <mergeCell ref="AG28:AH28"/>
    <mergeCell ref="AI28:AJ28"/>
    <mergeCell ref="A29:I29"/>
    <mergeCell ref="K29:L29"/>
    <mergeCell ref="S28:T28"/>
    <mergeCell ref="U28:V28"/>
    <mergeCell ref="W28:X28"/>
    <mergeCell ref="Y28:Z28"/>
    <mergeCell ref="AA28:AB28"/>
    <mergeCell ref="AC28:AD28"/>
    <mergeCell ref="AK28:AL28"/>
    <mergeCell ref="Q28:R28"/>
    <mergeCell ref="AE29:AF29"/>
    <mergeCell ref="AE30:AF30"/>
    <mergeCell ref="M29:N29"/>
    <mergeCell ref="M30:N30"/>
    <mergeCell ref="AA33:AB33"/>
    <mergeCell ref="AC33:AD33"/>
    <mergeCell ref="AG33:AH33"/>
    <mergeCell ref="AI33:AJ33"/>
    <mergeCell ref="A34:I34"/>
    <mergeCell ref="K34:L34"/>
    <mergeCell ref="AK33:AL33"/>
    <mergeCell ref="Q33:R33"/>
    <mergeCell ref="S33:T33"/>
    <mergeCell ref="U33:V33"/>
    <mergeCell ref="W33:X33"/>
    <mergeCell ref="Y33:Z33"/>
    <mergeCell ref="A32:I32"/>
    <mergeCell ref="A33:I33"/>
    <mergeCell ref="K33:L33"/>
    <mergeCell ref="W30:X30"/>
    <mergeCell ref="Y30:Z30"/>
    <mergeCell ref="AA30:AB30"/>
    <mergeCell ref="AC30:AD30"/>
    <mergeCell ref="AG30:AH30"/>
    <mergeCell ref="AI30:AJ30"/>
    <mergeCell ref="AK30:AL30"/>
    <mergeCell ref="Q30:R30"/>
    <mergeCell ref="S30:T30"/>
    <mergeCell ref="U30:V30"/>
    <mergeCell ref="AE33:AF33"/>
    <mergeCell ref="AE34:AF34"/>
    <mergeCell ref="M33:N33"/>
    <mergeCell ref="M34:N34"/>
    <mergeCell ref="AG35:AH35"/>
    <mergeCell ref="AI35:AJ35"/>
    <mergeCell ref="A36:I36"/>
    <mergeCell ref="K36:L36"/>
    <mergeCell ref="S35:T35"/>
    <mergeCell ref="U35:V35"/>
    <mergeCell ref="W35:X35"/>
    <mergeCell ref="Y35:Z35"/>
    <mergeCell ref="AA35:AB35"/>
    <mergeCell ref="AC35:AD35"/>
    <mergeCell ref="AK35:AL35"/>
    <mergeCell ref="Q35:R35"/>
    <mergeCell ref="AC34:AD34"/>
    <mergeCell ref="AG34:AH34"/>
    <mergeCell ref="AI34:AJ34"/>
    <mergeCell ref="A35:I35"/>
    <mergeCell ref="K35:L35"/>
    <mergeCell ref="Q34:R34"/>
    <mergeCell ref="S34:T34"/>
    <mergeCell ref="U34:V34"/>
    <mergeCell ref="W34:X34"/>
    <mergeCell ref="Y34:Z34"/>
    <mergeCell ref="AA34:AB34"/>
    <mergeCell ref="AK34:AL34"/>
    <mergeCell ref="AE35:AF35"/>
    <mergeCell ref="AE36:AF36"/>
    <mergeCell ref="M35:N35"/>
    <mergeCell ref="M36:N36"/>
    <mergeCell ref="W37:X37"/>
    <mergeCell ref="Y37:Z37"/>
    <mergeCell ref="AA37:AB37"/>
    <mergeCell ref="AC37:AD37"/>
    <mergeCell ref="AG37:AH37"/>
    <mergeCell ref="AI37:AJ37"/>
    <mergeCell ref="AK37:AL37"/>
    <mergeCell ref="Q37:R37"/>
    <mergeCell ref="S37:T37"/>
    <mergeCell ref="U37:V37"/>
    <mergeCell ref="AI36:AJ36"/>
    <mergeCell ref="A37:I37"/>
    <mergeCell ref="K37:L37"/>
    <mergeCell ref="U36:V36"/>
    <mergeCell ref="W36:X36"/>
    <mergeCell ref="Y36:Z36"/>
    <mergeCell ref="AA36:AB36"/>
    <mergeCell ref="AC36:AD36"/>
    <mergeCell ref="AG36:AH36"/>
    <mergeCell ref="AK36:AL36"/>
    <mergeCell ref="Q36:R36"/>
    <mergeCell ref="S36:T36"/>
    <mergeCell ref="AE37:AF37"/>
    <mergeCell ref="M37:N37"/>
    <mergeCell ref="AC41:AD41"/>
    <mergeCell ref="AG41:AH41"/>
    <mergeCell ref="AI41:AJ41"/>
    <mergeCell ref="A42:I42"/>
    <mergeCell ref="K42:L42"/>
    <mergeCell ref="Q41:R41"/>
    <mergeCell ref="S41:T41"/>
    <mergeCell ref="U41:V41"/>
    <mergeCell ref="W41:X41"/>
    <mergeCell ref="Y41:Z41"/>
    <mergeCell ref="AA41:AB41"/>
    <mergeCell ref="AK41:AL41"/>
    <mergeCell ref="AC38:AD38"/>
    <mergeCell ref="AG38:AH38"/>
    <mergeCell ref="AI38:AJ38"/>
    <mergeCell ref="A40:I40"/>
    <mergeCell ref="A41:I41"/>
    <mergeCell ref="K41:L41"/>
    <mergeCell ref="Q38:R38"/>
    <mergeCell ref="S38:T38"/>
    <mergeCell ref="U38:V38"/>
    <mergeCell ref="W38:X38"/>
    <mergeCell ref="Y38:Z38"/>
    <mergeCell ref="AA38:AB38"/>
    <mergeCell ref="AK38:AL38"/>
    <mergeCell ref="A38:I38"/>
    <mergeCell ref="K38:L38"/>
    <mergeCell ref="AE38:AF38"/>
    <mergeCell ref="AE41:AF41"/>
    <mergeCell ref="AE42:AF42"/>
    <mergeCell ref="M38:N38"/>
    <mergeCell ref="M41:N41"/>
    <mergeCell ref="AI43:AJ43"/>
    <mergeCell ref="A44:I44"/>
    <mergeCell ref="K44:L44"/>
    <mergeCell ref="U43:V43"/>
    <mergeCell ref="W43:X43"/>
    <mergeCell ref="Y43:Z43"/>
    <mergeCell ref="AA43:AB43"/>
    <mergeCell ref="AC43:AD43"/>
    <mergeCell ref="AG43:AH43"/>
    <mergeCell ref="AK43:AL43"/>
    <mergeCell ref="Q43:R43"/>
    <mergeCell ref="S43:T43"/>
    <mergeCell ref="AG42:AH42"/>
    <mergeCell ref="AI42:AJ42"/>
    <mergeCell ref="A43:I43"/>
    <mergeCell ref="K43:L43"/>
    <mergeCell ref="S42:T42"/>
    <mergeCell ref="U42:V42"/>
    <mergeCell ref="W42:X42"/>
    <mergeCell ref="Y42:Z42"/>
    <mergeCell ref="AA42:AB42"/>
    <mergeCell ref="AC42:AD42"/>
    <mergeCell ref="AK42:AL42"/>
    <mergeCell ref="Q42:R42"/>
    <mergeCell ref="AE43:AF43"/>
    <mergeCell ref="AE44:AF44"/>
    <mergeCell ref="M42:N42"/>
    <mergeCell ref="M43:N43"/>
    <mergeCell ref="M44:N44"/>
    <mergeCell ref="AA47:AB47"/>
    <mergeCell ref="AC47:AD47"/>
    <mergeCell ref="AG47:AH47"/>
    <mergeCell ref="AI47:AJ47"/>
    <mergeCell ref="A48:I48"/>
    <mergeCell ref="K48:L48"/>
    <mergeCell ref="AK47:AL47"/>
    <mergeCell ref="Q47:R47"/>
    <mergeCell ref="S47:T47"/>
    <mergeCell ref="U47:V47"/>
    <mergeCell ref="W47:X47"/>
    <mergeCell ref="Y47:Z47"/>
    <mergeCell ref="A46:I46"/>
    <mergeCell ref="A47:I47"/>
    <mergeCell ref="K47:L47"/>
    <mergeCell ref="W44:X44"/>
    <mergeCell ref="Y44:Z44"/>
    <mergeCell ref="AA44:AB44"/>
    <mergeCell ref="AC44:AD44"/>
    <mergeCell ref="AG44:AH44"/>
    <mergeCell ref="AI44:AJ44"/>
    <mergeCell ref="AK44:AL44"/>
    <mergeCell ref="Q44:R44"/>
    <mergeCell ref="S44:T44"/>
    <mergeCell ref="U44:V44"/>
    <mergeCell ref="AE47:AF47"/>
    <mergeCell ref="AE48:AF48"/>
    <mergeCell ref="M47:N47"/>
    <mergeCell ref="M48:N48"/>
    <mergeCell ref="AC51:AD51"/>
    <mergeCell ref="AG51:AH51"/>
    <mergeCell ref="AI51:AJ51"/>
    <mergeCell ref="A52:I52"/>
    <mergeCell ref="K52:L52"/>
    <mergeCell ref="Q51:R51"/>
    <mergeCell ref="S51:T51"/>
    <mergeCell ref="U51:V51"/>
    <mergeCell ref="W51:X51"/>
    <mergeCell ref="Y51:Z51"/>
    <mergeCell ref="AA51:AB51"/>
    <mergeCell ref="AK51:AL51"/>
    <mergeCell ref="AC48:AD48"/>
    <mergeCell ref="AG48:AH48"/>
    <mergeCell ref="AI48:AJ48"/>
    <mergeCell ref="A50:I50"/>
    <mergeCell ref="A51:I51"/>
    <mergeCell ref="K51:L51"/>
    <mergeCell ref="Q48:R48"/>
    <mergeCell ref="S48:T48"/>
    <mergeCell ref="U48:V48"/>
    <mergeCell ref="W48:X48"/>
    <mergeCell ref="Y48:Z48"/>
    <mergeCell ref="AA48:AB48"/>
    <mergeCell ref="AK48:AL48"/>
    <mergeCell ref="AE51:AF51"/>
    <mergeCell ref="AE52:AF52"/>
    <mergeCell ref="M51:N51"/>
    <mergeCell ref="M52:N52"/>
    <mergeCell ref="O51:P51"/>
    <mergeCell ref="O52:P52"/>
    <mergeCell ref="AI53:AJ53"/>
    <mergeCell ref="A54:I54"/>
    <mergeCell ref="K54:L54"/>
    <mergeCell ref="U53:V53"/>
    <mergeCell ref="W53:X53"/>
    <mergeCell ref="Y53:Z53"/>
    <mergeCell ref="AA53:AB53"/>
    <mergeCell ref="AC53:AD53"/>
    <mergeCell ref="AG53:AH53"/>
    <mergeCell ref="AK53:AL53"/>
    <mergeCell ref="Q53:R53"/>
    <mergeCell ref="S53:T53"/>
    <mergeCell ref="AG52:AH52"/>
    <mergeCell ref="AI52:AJ52"/>
    <mergeCell ref="A53:I53"/>
    <mergeCell ref="K53:L53"/>
    <mergeCell ref="S52:T52"/>
    <mergeCell ref="U52:V52"/>
    <mergeCell ref="W52:X52"/>
    <mergeCell ref="Y52:Z52"/>
    <mergeCell ref="AA52:AB52"/>
    <mergeCell ref="AC52:AD52"/>
    <mergeCell ref="AK52:AL52"/>
    <mergeCell ref="Q52:R52"/>
    <mergeCell ref="AE53:AF53"/>
    <mergeCell ref="AE54:AF54"/>
    <mergeCell ref="M53:N53"/>
    <mergeCell ref="M54:N54"/>
    <mergeCell ref="O53:P53"/>
    <mergeCell ref="O54:P54"/>
    <mergeCell ref="AC55:AD55"/>
    <mergeCell ref="AG55:AH55"/>
    <mergeCell ref="AI55:AJ55"/>
    <mergeCell ref="A56:I56"/>
    <mergeCell ref="K56:L56"/>
    <mergeCell ref="Q55:R55"/>
    <mergeCell ref="S55:T55"/>
    <mergeCell ref="U55:V55"/>
    <mergeCell ref="W55:X55"/>
    <mergeCell ref="Y55:Z55"/>
    <mergeCell ref="AA55:AB55"/>
    <mergeCell ref="AK55:AL55"/>
    <mergeCell ref="A55:I55"/>
    <mergeCell ref="K55:L55"/>
    <mergeCell ref="W54:X54"/>
    <mergeCell ref="Y54:Z54"/>
    <mergeCell ref="AA54:AB54"/>
    <mergeCell ref="AC54:AD54"/>
    <mergeCell ref="AG54:AH54"/>
    <mergeCell ref="AI54:AJ54"/>
    <mergeCell ref="AK54:AL54"/>
    <mergeCell ref="Q54:R54"/>
    <mergeCell ref="S54:T54"/>
    <mergeCell ref="U54:V54"/>
    <mergeCell ref="AE55:AF55"/>
    <mergeCell ref="AE56:AF56"/>
    <mergeCell ref="M55:N55"/>
    <mergeCell ref="M56:N56"/>
    <mergeCell ref="O55:P55"/>
    <mergeCell ref="O56:P56"/>
    <mergeCell ref="AI57:AJ57"/>
    <mergeCell ref="A58:I58"/>
    <mergeCell ref="K58:L58"/>
    <mergeCell ref="U57:V57"/>
    <mergeCell ref="W57:X57"/>
    <mergeCell ref="Y57:Z57"/>
    <mergeCell ref="AA57:AB57"/>
    <mergeCell ref="AC57:AD57"/>
    <mergeCell ref="AG57:AH57"/>
    <mergeCell ref="AK57:AL57"/>
    <mergeCell ref="Q57:R57"/>
    <mergeCell ref="S57:T57"/>
    <mergeCell ref="AG56:AH56"/>
    <mergeCell ref="AI56:AJ56"/>
    <mergeCell ref="A57:I57"/>
    <mergeCell ref="K57:L57"/>
    <mergeCell ref="S56:T56"/>
    <mergeCell ref="U56:V56"/>
    <mergeCell ref="W56:X56"/>
    <mergeCell ref="Y56:Z56"/>
    <mergeCell ref="AA56:AB56"/>
    <mergeCell ref="AC56:AD56"/>
    <mergeCell ref="AK56:AL56"/>
    <mergeCell ref="Q56:R56"/>
    <mergeCell ref="AE57:AF57"/>
    <mergeCell ref="AE58:AF58"/>
    <mergeCell ref="M57:N57"/>
    <mergeCell ref="M58:N58"/>
    <mergeCell ref="O57:P57"/>
    <mergeCell ref="O58:P58"/>
    <mergeCell ref="AC59:AD59"/>
    <mergeCell ref="AG59:AH59"/>
    <mergeCell ref="AI59:AJ59"/>
    <mergeCell ref="A61:I61"/>
    <mergeCell ref="A62:I62"/>
    <mergeCell ref="K62:L62"/>
    <mergeCell ref="Q59:R59"/>
    <mergeCell ref="S59:T59"/>
    <mergeCell ref="U59:V59"/>
    <mergeCell ref="W59:X59"/>
    <mergeCell ref="Y59:Z59"/>
    <mergeCell ref="AA59:AB59"/>
    <mergeCell ref="AK59:AL59"/>
    <mergeCell ref="A59:I59"/>
    <mergeCell ref="K59:L59"/>
    <mergeCell ref="W58:X58"/>
    <mergeCell ref="Y58:Z58"/>
    <mergeCell ref="AA58:AB58"/>
    <mergeCell ref="AC58:AD58"/>
    <mergeCell ref="AG58:AH58"/>
    <mergeCell ref="AI58:AJ58"/>
    <mergeCell ref="AK58:AL58"/>
    <mergeCell ref="Q58:R58"/>
    <mergeCell ref="S58:T58"/>
    <mergeCell ref="U58:V58"/>
    <mergeCell ref="AE59:AF59"/>
    <mergeCell ref="AE62:AF62"/>
    <mergeCell ref="M59:N59"/>
    <mergeCell ref="M62:N62"/>
    <mergeCell ref="O59:P59"/>
    <mergeCell ref="O62:P62"/>
    <mergeCell ref="AG63:AH63"/>
    <mergeCell ref="AI63:AJ63"/>
    <mergeCell ref="A64:I64"/>
    <mergeCell ref="K64:L64"/>
    <mergeCell ref="S63:T63"/>
    <mergeCell ref="U63:V63"/>
    <mergeCell ref="W63:X63"/>
    <mergeCell ref="Y63:Z63"/>
    <mergeCell ref="AA63:AB63"/>
    <mergeCell ref="AC63:AD63"/>
    <mergeCell ref="AK63:AL63"/>
    <mergeCell ref="Q63:R63"/>
    <mergeCell ref="AC62:AD62"/>
    <mergeCell ref="AG62:AH62"/>
    <mergeCell ref="AI62:AJ62"/>
    <mergeCell ref="A63:I63"/>
    <mergeCell ref="K63:L63"/>
    <mergeCell ref="Q62:R62"/>
    <mergeCell ref="S62:T62"/>
    <mergeCell ref="U62:V62"/>
    <mergeCell ref="W62:X62"/>
    <mergeCell ref="Y62:Z62"/>
    <mergeCell ref="AA62:AB62"/>
    <mergeCell ref="AK62:AL62"/>
    <mergeCell ref="AE63:AF63"/>
    <mergeCell ref="AE64:AF64"/>
    <mergeCell ref="M63:N63"/>
    <mergeCell ref="M64:N64"/>
    <mergeCell ref="O63:P63"/>
    <mergeCell ref="O64:P64"/>
    <mergeCell ref="W65:X65"/>
    <mergeCell ref="Y65:Z65"/>
    <mergeCell ref="AA65:AB65"/>
    <mergeCell ref="AC65:AD65"/>
    <mergeCell ref="AG65:AH65"/>
    <mergeCell ref="AI65:AJ65"/>
    <mergeCell ref="AK65:AL65"/>
    <mergeCell ref="Q65:R65"/>
    <mergeCell ref="S65:T65"/>
    <mergeCell ref="U65:V65"/>
    <mergeCell ref="AI64:AJ64"/>
    <mergeCell ref="A65:I65"/>
    <mergeCell ref="K65:L65"/>
    <mergeCell ref="U64:V64"/>
    <mergeCell ref="W64:X64"/>
    <mergeCell ref="Y64:Z64"/>
    <mergeCell ref="AA64:AB64"/>
    <mergeCell ref="AC64:AD64"/>
    <mergeCell ref="AG64:AH64"/>
    <mergeCell ref="AK64:AL64"/>
    <mergeCell ref="Q64:R64"/>
    <mergeCell ref="S64:T64"/>
    <mergeCell ref="AE65:AF65"/>
    <mergeCell ref="M65:N65"/>
    <mergeCell ref="O65:P65"/>
    <mergeCell ref="AG67:AH67"/>
    <mergeCell ref="AI67:AJ67"/>
    <mergeCell ref="A68:I68"/>
    <mergeCell ref="K68:L68"/>
    <mergeCell ref="S67:T67"/>
    <mergeCell ref="U67:V67"/>
    <mergeCell ref="W67:X67"/>
    <mergeCell ref="Y67:Z67"/>
    <mergeCell ref="AA67:AB67"/>
    <mergeCell ref="AC67:AD67"/>
    <mergeCell ref="AK67:AL67"/>
    <mergeCell ref="Q67:R67"/>
    <mergeCell ref="AC66:AD66"/>
    <mergeCell ref="AG66:AH66"/>
    <mergeCell ref="AI66:AJ66"/>
    <mergeCell ref="A67:I67"/>
    <mergeCell ref="K67:L67"/>
    <mergeCell ref="Q66:R66"/>
    <mergeCell ref="S66:T66"/>
    <mergeCell ref="U66:V66"/>
    <mergeCell ref="W66:X66"/>
    <mergeCell ref="Y66:Z66"/>
    <mergeCell ref="AA66:AB66"/>
    <mergeCell ref="AK66:AL66"/>
    <mergeCell ref="A66:I66"/>
    <mergeCell ref="K66:L66"/>
    <mergeCell ref="AE66:AF66"/>
    <mergeCell ref="AE67:AF67"/>
    <mergeCell ref="AE68:AF68"/>
    <mergeCell ref="M66:N66"/>
    <mergeCell ref="M67:N67"/>
    <mergeCell ref="M68:N68"/>
    <mergeCell ref="W69:X69"/>
    <mergeCell ref="Y69:Z69"/>
    <mergeCell ref="AA69:AB69"/>
    <mergeCell ref="AC69:AD69"/>
    <mergeCell ref="AG69:AH69"/>
    <mergeCell ref="AI69:AJ69"/>
    <mergeCell ref="AK69:AL69"/>
    <mergeCell ref="Q69:R69"/>
    <mergeCell ref="S69:T69"/>
    <mergeCell ref="U69:V69"/>
    <mergeCell ref="AI68:AJ68"/>
    <mergeCell ref="A69:I69"/>
    <mergeCell ref="K69:L69"/>
    <mergeCell ref="U68:V68"/>
    <mergeCell ref="W68:X68"/>
    <mergeCell ref="Y68:Z68"/>
    <mergeCell ref="AA68:AB68"/>
    <mergeCell ref="AC68:AD68"/>
    <mergeCell ref="AG68:AH68"/>
    <mergeCell ref="AK68:AL68"/>
    <mergeCell ref="Q68:R68"/>
    <mergeCell ref="S68:T68"/>
    <mergeCell ref="AE69:AF69"/>
    <mergeCell ref="M69:N69"/>
    <mergeCell ref="AG71:AH71"/>
    <mergeCell ref="AI71:AJ71"/>
    <mergeCell ref="A72:I72"/>
    <mergeCell ref="K72:L72"/>
    <mergeCell ref="S71:T71"/>
    <mergeCell ref="U71:V71"/>
    <mergeCell ref="W71:X71"/>
    <mergeCell ref="Y71:Z71"/>
    <mergeCell ref="AA71:AB71"/>
    <mergeCell ref="AC71:AD71"/>
    <mergeCell ref="AK71:AL71"/>
    <mergeCell ref="Q71:R71"/>
    <mergeCell ref="AC70:AD70"/>
    <mergeCell ref="AG70:AH70"/>
    <mergeCell ref="AI70:AJ70"/>
    <mergeCell ref="A71:I71"/>
    <mergeCell ref="K71:L71"/>
    <mergeCell ref="Q70:R70"/>
    <mergeCell ref="S70:T70"/>
    <mergeCell ref="U70:V70"/>
    <mergeCell ref="W70:X70"/>
    <mergeCell ref="Y70:Z70"/>
    <mergeCell ref="AA70:AB70"/>
    <mergeCell ref="AK70:AL70"/>
    <mergeCell ref="A70:I70"/>
    <mergeCell ref="K70:L70"/>
    <mergeCell ref="AE70:AF70"/>
    <mergeCell ref="AE71:AF71"/>
    <mergeCell ref="AE72:AF72"/>
    <mergeCell ref="M70:N70"/>
    <mergeCell ref="M71:N71"/>
    <mergeCell ref="M72:N72"/>
    <mergeCell ref="A75:I75"/>
    <mergeCell ref="A76:I76"/>
    <mergeCell ref="K76:L76"/>
    <mergeCell ref="W73:X73"/>
    <mergeCell ref="Y73:Z73"/>
    <mergeCell ref="AA73:AB73"/>
    <mergeCell ref="AC73:AD73"/>
    <mergeCell ref="AG73:AH73"/>
    <mergeCell ref="AI73:AJ73"/>
    <mergeCell ref="AK73:AL73"/>
    <mergeCell ref="Q73:R73"/>
    <mergeCell ref="S73:T73"/>
    <mergeCell ref="U73:V73"/>
    <mergeCell ref="AI72:AJ72"/>
    <mergeCell ref="A73:I73"/>
    <mergeCell ref="K73:L73"/>
    <mergeCell ref="U72:V72"/>
    <mergeCell ref="W72:X72"/>
    <mergeCell ref="Y72:Z72"/>
    <mergeCell ref="AA72:AB72"/>
    <mergeCell ref="AC72:AD72"/>
    <mergeCell ref="AG72:AH72"/>
    <mergeCell ref="AK72:AL72"/>
    <mergeCell ref="Q72:R72"/>
    <mergeCell ref="S72:T72"/>
    <mergeCell ref="AE73:AF73"/>
    <mergeCell ref="AE76:AF76"/>
    <mergeCell ref="M73:N73"/>
    <mergeCell ref="M76:N76"/>
    <mergeCell ref="AC77:AD77"/>
    <mergeCell ref="AG77:AH77"/>
    <mergeCell ref="AI77:AJ77"/>
    <mergeCell ref="A78:I78"/>
    <mergeCell ref="K78:L78"/>
    <mergeCell ref="Q77:R77"/>
    <mergeCell ref="S77:T77"/>
    <mergeCell ref="U77:V77"/>
    <mergeCell ref="W77:X77"/>
    <mergeCell ref="Y77:Z77"/>
    <mergeCell ref="AA77:AB77"/>
    <mergeCell ref="AK77:AL77"/>
    <mergeCell ref="AA76:AB76"/>
    <mergeCell ref="AC76:AD76"/>
    <mergeCell ref="AG76:AH76"/>
    <mergeCell ref="AI76:AJ76"/>
    <mergeCell ref="A77:I77"/>
    <mergeCell ref="K77:L77"/>
    <mergeCell ref="AK76:AL76"/>
    <mergeCell ref="Q76:R76"/>
    <mergeCell ref="S76:T76"/>
    <mergeCell ref="U76:V76"/>
    <mergeCell ref="W76:X76"/>
    <mergeCell ref="Y76:Z76"/>
    <mergeCell ref="AE77:AF77"/>
    <mergeCell ref="AE78:AF78"/>
    <mergeCell ref="M77:N77"/>
    <mergeCell ref="M78:N78"/>
    <mergeCell ref="AI79:AJ79"/>
    <mergeCell ref="A80:I80"/>
    <mergeCell ref="K80:L80"/>
    <mergeCell ref="U79:V79"/>
    <mergeCell ref="W79:X79"/>
    <mergeCell ref="Y79:Z79"/>
    <mergeCell ref="AA79:AB79"/>
    <mergeCell ref="AC79:AD79"/>
    <mergeCell ref="AG79:AH79"/>
    <mergeCell ref="AK79:AL79"/>
    <mergeCell ref="Q79:R79"/>
    <mergeCell ref="S79:T79"/>
    <mergeCell ref="AG78:AH78"/>
    <mergeCell ref="AI78:AJ78"/>
    <mergeCell ref="A79:I79"/>
    <mergeCell ref="K79:L79"/>
    <mergeCell ref="S78:T78"/>
    <mergeCell ref="U78:V78"/>
    <mergeCell ref="W78:X78"/>
    <mergeCell ref="Y78:Z78"/>
    <mergeCell ref="AA78:AB78"/>
    <mergeCell ref="AC78:AD78"/>
    <mergeCell ref="AK78:AL78"/>
    <mergeCell ref="Q78:R78"/>
    <mergeCell ref="AE79:AF79"/>
    <mergeCell ref="AE80:AF80"/>
    <mergeCell ref="M79:N79"/>
    <mergeCell ref="M80:N80"/>
    <mergeCell ref="AC81:AD81"/>
    <mergeCell ref="AG81:AH81"/>
    <mergeCell ref="AI81:AJ81"/>
    <mergeCell ref="A83:I83"/>
    <mergeCell ref="A84:I84"/>
    <mergeCell ref="K84:L84"/>
    <mergeCell ref="Q81:R81"/>
    <mergeCell ref="S81:T81"/>
    <mergeCell ref="U81:V81"/>
    <mergeCell ref="W81:X81"/>
    <mergeCell ref="Y81:Z81"/>
    <mergeCell ref="AA81:AB81"/>
    <mergeCell ref="AK81:AL81"/>
    <mergeCell ref="A81:I81"/>
    <mergeCell ref="K81:L81"/>
    <mergeCell ref="W80:X80"/>
    <mergeCell ref="Y80:Z80"/>
    <mergeCell ref="AA80:AB80"/>
    <mergeCell ref="AC80:AD80"/>
    <mergeCell ref="AG80:AH80"/>
    <mergeCell ref="AI80:AJ80"/>
    <mergeCell ref="AK80:AL80"/>
    <mergeCell ref="Q80:R80"/>
    <mergeCell ref="S80:T80"/>
    <mergeCell ref="U80:V80"/>
    <mergeCell ref="AE81:AF81"/>
    <mergeCell ref="AE84:AF84"/>
    <mergeCell ref="M81:N81"/>
    <mergeCell ref="M84:N84"/>
    <mergeCell ref="AG85:AH85"/>
    <mergeCell ref="AI85:AJ85"/>
    <mergeCell ref="A86:I86"/>
    <mergeCell ref="K86:L86"/>
    <mergeCell ref="S85:T85"/>
    <mergeCell ref="U85:V85"/>
    <mergeCell ref="W85:X85"/>
    <mergeCell ref="Y85:Z85"/>
    <mergeCell ref="AA85:AB85"/>
    <mergeCell ref="AC85:AD85"/>
    <mergeCell ref="AK85:AL85"/>
    <mergeCell ref="Q85:R85"/>
    <mergeCell ref="AC84:AD84"/>
    <mergeCell ref="AG84:AH84"/>
    <mergeCell ref="AI84:AJ84"/>
    <mergeCell ref="A85:I85"/>
    <mergeCell ref="K85:L85"/>
    <mergeCell ref="Q84:R84"/>
    <mergeCell ref="S84:T84"/>
    <mergeCell ref="U84:V84"/>
    <mergeCell ref="W84:X84"/>
    <mergeCell ref="Y84:Z84"/>
    <mergeCell ref="AA84:AB84"/>
    <mergeCell ref="AK84:AL84"/>
    <mergeCell ref="AE85:AF85"/>
    <mergeCell ref="AE86:AF86"/>
    <mergeCell ref="M85:N85"/>
    <mergeCell ref="M86:N86"/>
    <mergeCell ref="W87:X87"/>
    <mergeCell ref="Y87:Z87"/>
    <mergeCell ref="AA87:AB87"/>
    <mergeCell ref="AC87:AD87"/>
    <mergeCell ref="AG87:AH87"/>
    <mergeCell ref="AI87:AJ87"/>
    <mergeCell ref="AK87:AL87"/>
    <mergeCell ref="Q87:R87"/>
    <mergeCell ref="S87:T87"/>
    <mergeCell ref="U87:V87"/>
    <mergeCell ref="AI86:AJ86"/>
    <mergeCell ref="A87:I87"/>
    <mergeCell ref="K87:L87"/>
    <mergeCell ref="U86:V86"/>
    <mergeCell ref="W86:X86"/>
    <mergeCell ref="Y86:Z86"/>
    <mergeCell ref="AA86:AB86"/>
    <mergeCell ref="AC86:AD86"/>
    <mergeCell ref="AG86:AH86"/>
    <mergeCell ref="AK86:AL86"/>
    <mergeCell ref="Q86:R86"/>
    <mergeCell ref="S86:T86"/>
    <mergeCell ref="AE87:AF87"/>
    <mergeCell ref="M87:N87"/>
    <mergeCell ref="O87:P87"/>
    <mergeCell ref="AG89:AH89"/>
    <mergeCell ref="AI89:AJ89"/>
    <mergeCell ref="A90:I90"/>
    <mergeCell ref="K90:L90"/>
    <mergeCell ref="S89:T89"/>
    <mergeCell ref="U89:V89"/>
    <mergeCell ref="W89:X89"/>
    <mergeCell ref="Y89:Z89"/>
    <mergeCell ref="AA89:AB89"/>
    <mergeCell ref="AC89:AD89"/>
    <mergeCell ref="AK89:AL89"/>
    <mergeCell ref="Q89:R89"/>
    <mergeCell ref="AC88:AD88"/>
    <mergeCell ref="AG88:AH88"/>
    <mergeCell ref="AI88:AJ88"/>
    <mergeCell ref="A89:I89"/>
    <mergeCell ref="K89:L89"/>
    <mergeCell ref="Q88:R88"/>
    <mergeCell ref="S88:T88"/>
    <mergeCell ref="U88:V88"/>
    <mergeCell ref="W88:X88"/>
    <mergeCell ref="Y88:Z88"/>
    <mergeCell ref="AA88:AB88"/>
    <mergeCell ref="AK88:AL88"/>
    <mergeCell ref="A88:I88"/>
    <mergeCell ref="K88:L88"/>
    <mergeCell ref="AE88:AF88"/>
    <mergeCell ref="AE89:AF89"/>
    <mergeCell ref="AE90:AF90"/>
    <mergeCell ref="M88:N88"/>
    <mergeCell ref="M89:N89"/>
    <mergeCell ref="M90:N90"/>
    <mergeCell ref="W91:X91"/>
    <mergeCell ref="Y91:Z91"/>
    <mergeCell ref="AA91:AB91"/>
    <mergeCell ref="AC91:AD91"/>
    <mergeCell ref="AG91:AH91"/>
    <mergeCell ref="AI91:AJ91"/>
    <mergeCell ref="AK91:AL91"/>
    <mergeCell ref="Q91:R91"/>
    <mergeCell ref="S91:T91"/>
    <mergeCell ref="U91:V91"/>
    <mergeCell ref="AI90:AJ90"/>
    <mergeCell ref="A91:I91"/>
    <mergeCell ref="K91:L91"/>
    <mergeCell ref="U90:V90"/>
    <mergeCell ref="W90:X90"/>
    <mergeCell ref="Y90:Z90"/>
    <mergeCell ref="AA90:AB90"/>
    <mergeCell ref="AC90:AD90"/>
    <mergeCell ref="AG90:AH90"/>
    <mergeCell ref="AK90:AL90"/>
    <mergeCell ref="Q90:R90"/>
    <mergeCell ref="S90:T90"/>
    <mergeCell ref="AE91:AF91"/>
    <mergeCell ref="M91:N91"/>
    <mergeCell ref="AG93:AH93"/>
    <mergeCell ref="AI93:AJ93"/>
    <mergeCell ref="A94:I94"/>
    <mergeCell ref="K94:L94"/>
    <mergeCell ref="S93:T93"/>
    <mergeCell ref="U93:V93"/>
    <mergeCell ref="W93:X93"/>
    <mergeCell ref="Y93:Z93"/>
    <mergeCell ref="AA93:AB93"/>
    <mergeCell ref="AC93:AD93"/>
    <mergeCell ref="AK93:AL93"/>
    <mergeCell ref="Q93:R93"/>
    <mergeCell ref="AC92:AD92"/>
    <mergeCell ref="AG92:AH92"/>
    <mergeCell ref="AI92:AJ92"/>
    <mergeCell ref="A93:I93"/>
    <mergeCell ref="K93:L93"/>
    <mergeCell ref="Q92:R92"/>
    <mergeCell ref="S92:T92"/>
    <mergeCell ref="U92:V92"/>
    <mergeCell ref="W92:X92"/>
    <mergeCell ref="Y92:Z92"/>
    <mergeCell ref="AA92:AB92"/>
    <mergeCell ref="AK92:AL92"/>
    <mergeCell ref="A92:I92"/>
    <mergeCell ref="K92:L92"/>
    <mergeCell ref="AE92:AF92"/>
    <mergeCell ref="AE93:AF93"/>
    <mergeCell ref="AE94:AF94"/>
    <mergeCell ref="M92:N92"/>
    <mergeCell ref="M93:N93"/>
    <mergeCell ref="M94:N94"/>
    <mergeCell ref="W95:X95"/>
    <mergeCell ref="Y95:Z95"/>
    <mergeCell ref="AA95:AB95"/>
    <mergeCell ref="AC95:AD95"/>
    <mergeCell ref="AG95:AH95"/>
    <mergeCell ref="AI95:AJ95"/>
    <mergeCell ref="AK95:AL95"/>
    <mergeCell ref="Q95:R95"/>
    <mergeCell ref="S95:T95"/>
    <mergeCell ref="U95:V95"/>
    <mergeCell ref="AI94:AJ94"/>
    <mergeCell ref="A95:I95"/>
    <mergeCell ref="K95:L95"/>
    <mergeCell ref="U94:V94"/>
    <mergeCell ref="W94:X94"/>
    <mergeCell ref="Y94:Z94"/>
    <mergeCell ref="AA94:AB94"/>
    <mergeCell ref="AC94:AD94"/>
    <mergeCell ref="AG94:AH94"/>
    <mergeCell ref="AK94:AL94"/>
    <mergeCell ref="Q94:R94"/>
    <mergeCell ref="S94:T94"/>
    <mergeCell ref="AE95:AF95"/>
    <mergeCell ref="M95:N95"/>
    <mergeCell ref="AG99:AH99"/>
    <mergeCell ref="AI99:AJ99"/>
    <mergeCell ref="A100:I100"/>
    <mergeCell ref="K100:L100"/>
    <mergeCell ref="S99:T99"/>
    <mergeCell ref="U99:V99"/>
    <mergeCell ref="W99:X99"/>
    <mergeCell ref="Y99:Z99"/>
    <mergeCell ref="AA99:AB99"/>
    <mergeCell ref="AC99:AD99"/>
    <mergeCell ref="AK99:AL99"/>
    <mergeCell ref="Q99:R99"/>
    <mergeCell ref="AC96:AD96"/>
    <mergeCell ref="AG96:AH96"/>
    <mergeCell ref="AI96:AJ96"/>
    <mergeCell ref="A99:I99"/>
    <mergeCell ref="K99:L99"/>
    <mergeCell ref="Q96:R96"/>
    <mergeCell ref="S96:T96"/>
    <mergeCell ref="U96:V96"/>
    <mergeCell ref="W96:X96"/>
    <mergeCell ref="Y96:Z96"/>
    <mergeCell ref="AA96:AB96"/>
    <mergeCell ref="AK96:AL96"/>
    <mergeCell ref="A96:I96"/>
    <mergeCell ref="K96:L96"/>
    <mergeCell ref="AE96:AF96"/>
    <mergeCell ref="AE97:AF97"/>
    <mergeCell ref="AE98:AF98"/>
    <mergeCell ref="AE99:AF99"/>
    <mergeCell ref="AE100:AF100"/>
    <mergeCell ref="M96:N96"/>
    <mergeCell ref="W101:X101"/>
    <mergeCell ref="Y101:Z101"/>
    <mergeCell ref="AA101:AB101"/>
    <mergeCell ref="AC101:AD101"/>
    <mergeCell ref="AG101:AH101"/>
    <mergeCell ref="AI101:AJ101"/>
    <mergeCell ref="AK101:AL101"/>
    <mergeCell ref="Q101:R101"/>
    <mergeCell ref="S101:T101"/>
    <mergeCell ref="U101:V101"/>
    <mergeCell ref="AI100:AJ100"/>
    <mergeCell ref="A101:I101"/>
    <mergeCell ref="K101:L101"/>
    <mergeCell ref="U100:V100"/>
    <mergeCell ref="W100:X100"/>
    <mergeCell ref="Y100:Z100"/>
    <mergeCell ref="AA100:AB100"/>
    <mergeCell ref="AC100:AD100"/>
    <mergeCell ref="AG100:AH100"/>
    <mergeCell ref="AK100:AL100"/>
    <mergeCell ref="Q100:R100"/>
    <mergeCell ref="S100:T100"/>
    <mergeCell ref="AE101:AF101"/>
    <mergeCell ref="AG103:AH103"/>
    <mergeCell ref="AI103:AJ103"/>
    <mergeCell ref="A104:I104"/>
    <mergeCell ref="K104:L104"/>
    <mergeCell ref="S103:T103"/>
    <mergeCell ref="U103:V103"/>
    <mergeCell ref="W103:X103"/>
    <mergeCell ref="Y103:Z103"/>
    <mergeCell ref="AA103:AB103"/>
    <mergeCell ref="AC103:AD103"/>
    <mergeCell ref="AK103:AL103"/>
    <mergeCell ref="Q103:R103"/>
    <mergeCell ref="AC102:AD102"/>
    <mergeCell ref="AG102:AH102"/>
    <mergeCell ref="AI102:AJ102"/>
    <mergeCell ref="A103:I103"/>
    <mergeCell ref="K103:L103"/>
    <mergeCell ref="Q102:R102"/>
    <mergeCell ref="S102:T102"/>
    <mergeCell ref="U102:V102"/>
    <mergeCell ref="W102:X102"/>
    <mergeCell ref="Y102:Z102"/>
    <mergeCell ref="AA102:AB102"/>
    <mergeCell ref="AK102:AL102"/>
    <mergeCell ref="A102:I102"/>
    <mergeCell ref="K102:L102"/>
    <mergeCell ref="AE102:AF102"/>
    <mergeCell ref="AE103:AF103"/>
    <mergeCell ref="AE104:AF104"/>
    <mergeCell ref="AI107:AJ107"/>
    <mergeCell ref="A108:I108"/>
    <mergeCell ref="K108:L108"/>
    <mergeCell ref="U107:V107"/>
    <mergeCell ref="W107:X107"/>
    <mergeCell ref="Y107:Z107"/>
    <mergeCell ref="AA107:AB107"/>
    <mergeCell ref="AC107:AD107"/>
    <mergeCell ref="AG107:AH107"/>
    <mergeCell ref="AK107:AL107"/>
    <mergeCell ref="Q107:R107"/>
    <mergeCell ref="S107:T107"/>
    <mergeCell ref="AI104:AJ104"/>
    <mergeCell ref="A106:I106"/>
    <mergeCell ref="A107:I107"/>
    <mergeCell ref="K107:L107"/>
    <mergeCell ref="U104:V104"/>
    <mergeCell ref="W104:X104"/>
    <mergeCell ref="Y104:Z104"/>
    <mergeCell ref="AA104:AB104"/>
    <mergeCell ref="AC104:AD104"/>
    <mergeCell ref="AG104:AH104"/>
    <mergeCell ref="AK104:AL104"/>
    <mergeCell ref="Q104:R104"/>
    <mergeCell ref="S104:T104"/>
    <mergeCell ref="AE107:AF107"/>
    <mergeCell ref="AE108:AF108"/>
    <mergeCell ref="O107:P107"/>
    <mergeCell ref="O108:P108"/>
    <mergeCell ref="AC109:AD109"/>
    <mergeCell ref="AG109:AH109"/>
    <mergeCell ref="AI109:AJ109"/>
    <mergeCell ref="A110:I110"/>
    <mergeCell ref="K110:L110"/>
    <mergeCell ref="Q109:R109"/>
    <mergeCell ref="S109:T109"/>
    <mergeCell ref="U109:V109"/>
    <mergeCell ref="W109:X109"/>
    <mergeCell ref="Y109:Z109"/>
    <mergeCell ref="AA109:AB109"/>
    <mergeCell ref="AK109:AL109"/>
    <mergeCell ref="A109:I109"/>
    <mergeCell ref="K109:L109"/>
    <mergeCell ref="W108:X108"/>
    <mergeCell ref="Y108:Z108"/>
    <mergeCell ref="AA108:AB108"/>
    <mergeCell ref="AC108:AD108"/>
    <mergeCell ref="AG108:AH108"/>
    <mergeCell ref="AI108:AJ108"/>
    <mergeCell ref="AK108:AL108"/>
    <mergeCell ref="Q108:R108"/>
    <mergeCell ref="S108:T108"/>
    <mergeCell ref="U108:V108"/>
    <mergeCell ref="AE109:AF109"/>
    <mergeCell ref="AE110:AF110"/>
    <mergeCell ref="O109:P109"/>
    <mergeCell ref="O110:P110"/>
    <mergeCell ref="AI111:AJ111"/>
    <mergeCell ref="A113:I113"/>
    <mergeCell ref="A114:I114"/>
    <mergeCell ref="K114:L114"/>
    <mergeCell ref="U111:V111"/>
    <mergeCell ref="W111:X111"/>
    <mergeCell ref="Y111:Z111"/>
    <mergeCell ref="AA111:AB111"/>
    <mergeCell ref="AC111:AD111"/>
    <mergeCell ref="AG111:AH111"/>
    <mergeCell ref="AK111:AL111"/>
    <mergeCell ref="Q111:R111"/>
    <mergeCell ref="S111:T111"/>
    <mergeCell ref="AG110:AH110"/>
    <mergeCell ref="AI110:AJ110"/>
    <mergeCell ref="A111:I111"/>
    <mergeCell ref="K111:L111"/>
    <mergeCell ref="S110:T110"/>
    <mergeCell ref="U110:V110"/>
    <mergeCell ref="W110:X110"/>
    <mergeCell ref="Y110:Z110"/>
    <mergeCell ref="AA110:AB110"/>
    <mergeCell ref="AC110:AD110"/>
    <mergeCell ref="AK110:AL110"/>
    <mergeCell ref="Q110:R110"/>
    <mergeCell ref="AE111:AF111"/>
    <mergeCell ref="AE114:AF114"/>
    <mergeCell ref="O111:P111"/>
    <mergeCell ref="O114:P114"/>
    <mergeCell ref="W115:X115"/>
    <mergeCell ref="Y115:Z115"/>
    <mergeCell ref="AA115:AB115"/>
    <mergeCell ref="AC115:AD115"/>
    <mergeCell ref="AG115:AH115"/>
    <mergeCell ref="AI115:AJ115"/>
    <mergeCell ref="AK115:AL115"/>
    <mergeCell ref="Q115:R115"/>
    <mergeCell ref="S115:T115"/>
    <mergeCell ref="U115:V115"/>
    <mergeCell ref="AI114:AJ114"/>
    <mergeCell ref="A115:I115"/>
    <mergeCell ref="K115:L115"/>
    <mergeCell ref="U114:V114"/>
    <mergeCell ref="W114:X114"/>
    <mergeCell ref="Y114:Z114"/>
    <mergeCell ref="AA114:AB114"/>
    <mergeCell ref="AC114:AD114"/>
    <mergeCell ref="AG114:AH114"/>
    <mergeCell ref="AK114:AL114"/>
    <mergeCell ref="Q114:R114"/>
    <mergeCell ref="S114:T114"/>
    <mergeCell ref="AE115:AF115"/>
    <mergeCell ref="O115:P115"/>
    <mergeCell ref="AG117:AH117"/>
    <mergeCell ref="AI117:AJ117"/>
    <mergeCell ref="A119:I119"/>
    <mergeCell ref="A120:I120"/>
    <mergeCell ref="K120:L120"/>
    <mergeCell ref="S117:T117"/>
    <mergeCell ref="U117:V117"/>
    <mergeCell ref="W117:X117"/>
    <mergeCell ref="Y117:Z117"/>
    <mergeCell ref="AA117:AB117"/>
    <mergeCell ref="AC117:AD117"/>
    <mergeCell ref="AK117:AL117"/>
    <mergeCell ref="Q117:R117"/>
    <mergeCell ref="AC116:AD116"/>
    <mergeCell ref="AG116:AH116"/>
    <mergeCell ref="AI116:AJ116"/>
    <mergeCell ref="A117:I117"/>
    <mergeCell ref="K117:L117"/>
    <mergeCell ref="Q116:R116"/>
    <mergeCell ref="S116:T116"/>
    <mergeCell ref="U116:V116"/>
    <mergeCell ref="W116:X116"/>
    <mergeCell ref="Y116:Z116"/>
    <mergeCell ref="AA116:AB116"/>
    <mergeCell ref="AK116:AL116"/>
    <mergeCell ref="A116:I116"/>
    <mergeCell ref="K116:L116"/>
    <mergeCell ref="AE116:AF116"/>
    <mergeCell ref="AE117:AF117"/>
    <mergeCell ref="AE120:AF120"/>
    <mergeCell ref="M120:N120"/>
    <mergeCell ref="O116:P116"/>
    <mergeCell ref="AI121:AJ121"/>
    <mergeCell ref="A122:I122"/>
    <mergeCell ref="K122:L122"/>
    <mergeCell ref="U121:V121"/>
    <mergeCell ref="W121:X121"/>
    <mergeCell ref="Y121:Z121"/>
    <mergeCell ref="AA121:AB121"/>
    <mergeCell ref="AC121:AD121"/>
    <mergeCell ref="AG121:AH121"/>
    <mergeCell ref="AK121:AL121"/>
    <mergeCell ref="Q121:R121"/>
    <mergeCell ref="S121:T121"/>
    <mergeCell ref="AG120:AH120"/>
    <mergeCell ref="AI120:AJ120"/>
    <mergeCell ref="A121:I121"/>
    <mergeCell ref="K121:L121"/>
    <mergeCell ref="S120:T120"/>
    <mergeCell ref="U120:V120"/>
    <mergeCell ref="W120:X120"/>
    <mergeCell ref="Y120:Z120"/>
    <mergeCell ref="AA120:AB120"/>
    <mergeCell ref="AC120:AD120"/>
    <mergeCell ref="AK120:AL120"/>
    <mergeCell ref="Q120:R120"/>
    <mergeCell ref="AE121:AF121"/>
    <mergeCell ref="AE122:AF122"/>
    <mergeCell ref="M121:N121"/>
    <mergeCell ref="M122:N122"/>
    <mergeCell ref="AC123:AD123"/>
    <mergeCell ref="AG123:AH123"/>
    <mergeCell ref="AI123:AJ123"/>
    <mergeCell ref="A124:I124"/>
    <mergeCell ref="K124:L124"/>
    <mergeCell ref="Q123:R123"/>
    <mergeCell ref="S123:T123"/>
    <mergeCell ref="U123:V123"/>
    <mergeCell ref="W123:X123"/>
    <mergeCell ref="Y123:Z123"/>
    <mergeCell ref="AA123:AB123"/>
    <mergeCell ref="AK123:AL123"/>
    <mergeCell ref="A123:I123"/>
    <mergeCell ref="K123:L123"/>
    <mergeCell ref="W122:X122"/>
    <mergeCell ref="Y122:Z122"/>
    <mergeCell ref="AA122:AB122"/>
    <mergeCell ref="AC122:AD122"/>
    <mergeCell ref="AG122:AH122"/>
    <mergeCell ref="AI122:AJ122"/>
    <mergeCell ref="AK122:AL122"/>
    <mergeCell ref="Q122:R122"/>
    <mergeCell ref="S122:T122"/>
    <mergeCell ref="U122:V122"/>
    <mergeCell ref="AE123:AF123"/>
    <mergeCell ref="AE124:AF124"/>
    <mergeCell ref="M123:N123"/>
    <mergeCell ref="M124:N124"/>
    <mergeCell ref="AG127:AH127"/>
    <mergeCell ref="AI127:AJ127"/>
    <mergeCell ref="A128:I128"/>
    <mergeCell ref="K128:L128"/>
    <mergeCell ref="S127:T127"/>
    <mergeCell ref="U127:V127"/>
    <mergeCell ref="W127:X127"/>
    <mergeCell ref="Y127:Z127"/>
    <mergeCell ref="AA127:AB127"/>
    <mergeCell ref="AC127:AD127"/>
    <mergeCell ref="AK127:AL127"/>
    <mergeCell ref="Q127:R127"/>
    <mergeCell ref="AG124:AH124"/>
    <mergeCell ref="AI124:AJ124"/>
    <mergeCell ref="A126:I126"/>
    <mergeCell ref="A127:I127"/>
    <mergeCell ref="K127:L127"/>
    <mergeCell ref="S124:T124"/>
    <mergeCell ref="U124:V124"/>
    <mergeCell ref="W124:X124"/>
    <mergeCell ref="Y124:Z124"/>
    <mergeCell ref="AA124:AB124"/>
    <mergeCell ref="AC124:AD124"/>
    <mergeCell ref="AK124:AL124"/>
    <mergeCell ref="Q124:R124"/>
    <mergeCell ref="AE127:AF127"/>
    <mergeCell ref="AE128:AF128"/>
    <mergeCell ref="M127:N127"/>
    <mergeCell ref="M128:N128"/>
    <mergeCell ref="W129:X129"/>
    <mergeCell ref="Y129:Z129"/>
    <mergeCell ref="AA129:AB129"/>
    <mergeCell ref="AC129:AD129"/>
    <mergeCell ref="AG129:AH129"/>
    <mergeCell ref="AI129:AJ129"/>
    <mergeCell ref="AK129:AL129"/>
    <mergeCell ref="Q129:R129"/>
    <mergeCell ref="S129:T129"/>
    <mergeCell ref="U129:V129"/>
    <mergeCell ref="AI128:AJ128"/>
    <mergeCell ref="A129:I129"/>
    <mergeCell ref="K129:L129"/>
    <mergeCell ref="U128:V128"/>
    <mergeCell ref="W128:X128"/>
    <mergeCell ref="Y128:Z128"/>
    <mergeCell ref="AA128:AB128"/>
    <mergeCell ref="AC128:AD128"/>
    <mergeCell ref="AG128:AH128"/>
    <mergeCell ref="AK128:AL128"/>
    <mergeCell ref="Q128:R128"/>
    <mergeCell ref="S128:T128"/>
    <mergeCell ref="AE129:AF129"/>
    <mergeCell ref="M129:N129"/>
    <mergeCell ref="AG131:AH131"/>
    <mergeCell ref="AI131:AJ131"/>
    <mergeCell ref="A132:I132"/>
    <mergeCell ref="K132:L132"/>
    <mergeCell ref="S131:T131"/>
    <mergeCell ref="U131:V131"/>
    <mergeCell ref="W131:X131"/>
    <mergeCell ref="Y131:Z131"/>
    <mergeCell ref="AA131:AB131"/>
    <mergeCell ref="AC131:AD131"/>
    <mergeCell ref="AK131:AL131"/>
    <mergeCell ref="Q131:R131"/>
    <mergeCell ref="AC130:AD130"/>
    <mergeCell ref="AG130:AH130"/>
    <mergeCell ref="AI130:AJ130"/>
    <mergeCell ref="A131:I131"/>
    <mergeCell ref="K131:L131"/>
    <mergeCell ref="Q130:R130"/>
    <mergeCell ref="S130:T130"/>
    <mergeCell ref="U130:V130"/>
    <mergeCell ref="W130:X130"/>
    <mergeCell ref="Y130:Z130"/>
    <mergeCell ref="AA130:AB130"/>
    <mergeCell ref="AK130:AL130"/>
    <mergeCell ref="A130:I130"/>
    <mergeCell ref="K130:L130"/>
    <mergeCell ref="AE130:AF130"/>
    <mergeCell ref="AE131:AF131"/>
    <mergeCell ref="AE132:AF132"/>
    <mergeCell ref="M130:N130"/>
    <mergeCell ref="M131:N131"/>
    <mergeCell ref="M132:N132"/>
    <mergeCell ref="AI135:AJ135"/>
    <mergeCell ref="A136:I136"/>
    <mergeCell ref="K136:L136"/>
    <mergeCell ref="U135:V135"/>
    <mergeCell ref="W135:X135"/>
    <mergeCell ref="Y135:Z135"/>
    <mergeCell ref="AA135:AB135"/>
    <mergeCell ref="AC135:AD135"/>
    <mergeCell ref="AG135:AH135"/>
    <mergeCell ref="AK135:AL135"/>
    <mergeCell ref="Q135:R135"/>
    <mergeCell ref="S135:T135"/>
    <mergeCell ref="AI132:AJ132"/>
    <mergeCell ref="A134:I134"/>
    <mergeCell ref="A135:I135"/>
    <mergeCell ref="K135:L135"/>
    <mergeCell ref="U132:V132"/>
    <mergeCell ref="W132:X132"/>
    <mergeCell ref="Y132:Z132"/>
    <mergeCell ref="AA132:AB132"/>
    <mergeCell ref="AC132:AD132"/>
    <mergeCell ref="AG132:AH132"/>
    <mergeCell ref="AK132:AL132"/>
    <mergeCell ref="Q132:R132"/>
    <mergeCell ref="S132:T132"/>
    <mergeCell ref="AE135:AF135"/>
    <mergeCell ref="AE136:AF136"/>
    <mergeCell ref="M135:N135"/>
    <mergeCell ref="M136:N136"/>
    <mergeCell ref="AC137:AD137"/>
    <mergeCell ref="AG137:AH137"/>
    <mergeCell ref="AI137:AJ137"/>
    <mergeCell ref="A138:I138"/>
    <mergeCell ref="K138:L138"/>
    <mergeCell ref="Q137:R137"/>
    <mergeCell ref="S137:T137"/>
    <mergeCell ref="U137:V137"/>
    <mergeCell ref="W137:X137"/>
    <mergeCell ref="Y137:Z137"/>
    <mergeCell ref="AA137:AB137"/>
    <mergeCell ref="AK137:AL137"/>
    <mergeCell ref="A137:I137"/>
    <mergeCell ref="K137:L137"/>
    <mergeCell ref="W136:X136"/>
    <mergeCell ref="Y136:Z136"/>
    <mergeCell ref="AA136:AB136"/>
    <mergeCell ref="AC136:AD136"/>
    <mergeCell ref="AG136:AH136"/>
    <mergeCell ref="AI136:AJ136"/>
    <mergeCell ref="AK136:AL136"/>
    <mergeCell ref="Q136:R136"/>
    <mergeCell ref="S136:T136"/>
    <mergeCell ref="U136:V136"/>
    <mergeCell ref="AE137:AF137"/>
    <mergeCell ref="AE138:AF138"/>
    <mergeCell ref="M137:N137"/>
    <mergeCell ref="M138:N138"/>
    <mergeCell ref="AI139:AJ139"/>
    <mergeCell ref="A140:I140"/>
    <mergeCell ref="K140:L140"/>
    <mergeCell ref="U139:V139"/>
    <mergeCell ref="W139:X139"/>
    <mergeCell ref="Y139:Z139"/>
    <mergeCell ref="AA139:AB139"/>
    <mergeCell ref="AC139:AD139"/>
    <mergeCell ref="AG139:AH139"/>
    <mergeCell ref="AK139:AL139"/>
    <mergeCell ref="Q139:R139"/>
    <mergeCell ref="S139:T139"/>
    <mergeCell ref="AG138:AH138"/>
    <mergeCell ref="AI138:AJ138"/>
    <mergeCell ref="A139:I139"/>
    <mergeCell ref="K139:L139"/>
    <mergeCell ref="S138:T138"/>
    <mergeCell ref="U138:V138"/>
    <mergeCell ref="W138:X138"/>
    <mergeCell ref="Y138:Z138"/>
    <mergeCell ref="AA138:AB138"/>
    <mergeCell ref="AC138:AD138"/>
    <mergeCell ref="AK138:AL138"/>
    <mergeCell ref="Q138:R138"/>
    <mergeCell ref="AE139:AF139"/>
    <mergeCell ref="AE140:AF140"/>
    <mergeCell ref="M139:N139"/>
    <mergeCell ref="M140:N140"/>
    <mergeCell ref="O140:P140"/>
    <mergeCell ref="AC141:AD141"/>
    <mergeCell ref="AG141:AH141"/>
    <mergeCell ref="AI141:AJ141"/>
    <mergeCell ref="A142:I142"/>
    <mergeCell ref="K142:L142"/>
    <mergeCell ref="Q141:R141"/>
    <mergeCell ref="S141:T141"/>
    <mergeCell ref="U141:V141"/>
    <mergeCell ref="W141:X141"/>
    <mergeCell ref="Y141:Z141"/>
    <mergeCell ref="AA141:AB141"/>
    <mergeCell ref="AK141:AL141"/>
    <mergeCell ref="A141:I141"/>
    <mergeCell ref="K141:L141"/>
    <mergeCell ref="W140:X140"/>
    <mergeCell ref="Y140:Z140"/>
    <mergeCell ref="AA140:AB140"/>
    <mergeCell ref="AC140:AD140"/>
    <mergeCell ref="AG140:AH140"/>
    <mergeCell ref="AI140:AJ140"/>
    <mergeCell ref="AK140:AL140"/>
    <mergeCell ref="Q140:R140"/>
    <mergeCell ref="S140:T140"/>
    <mergeCell ref="U140:V140"/>
    <mergeCell ref="AE141:AF141"/>
    <mergeCell ref="AE142:AF142"/>
    <mergeCell ref="M141:N141"/>
    <mergeCell ref="M142:N142"/>
    <mergeCell ref="O141:P141"/>
    <mergeCell ref="O142:P142"/>
    <mergeCell ref="AI143:AJ143"/>
    <mergeCell ref="A144:I144"/>
    <mergeCell ref="K144:L144"/>
    <mergeCell ref="U143:V143"/>
    <mergeCell ref="W143:X143"/>
    <mergeCell ref="Y143:Z143"/>
    <mergeCell ref="AA143:AB143"/>
    <mergeCell ref="AC143:AD143"/>
    <mergeCell ref="AG143:AH143"/>
    <mergeCell ref="AK143:AL143"/>
    <mergeCell ref="Q143:R143"/>
    <mergeCell ref="S143:T143"/>
    <mergeCell ref="AG142:AH142"/>
    <mergeCell ref="AI142:AJ142"/>
    <mergeCell ref="A143:I143"/>
    <mergeCell ref="K143:L143"/>
    <mergeCell ref="S142:T142"/>
    <mergeCell ref="U142:V142"/>
    <mergeCell ref="W142:X142"/>
    <mergeCell ref="Y142:Z142"/>
    <mergeCell ref="AA142:AB142"/>
    <mergeCell ref="AC142:AD142"/>
    <mergeCell ref="AK142:AL142"/>
    <mergeCell ref="Q142:R142"/>
    <mergeCell ref="AE143:AF143"/>
    <mergeCell ref="AE144:AF144"/>
    <mergeCell ref="M143:N143"/>
    <mergeCell ref="M144:N144"/>
    <mergeCell ref="O143:P143"/>
    <mergeCell ref="O144:P144"/>
    <mergeCell ref="AC145:AD145"/>
    <mergeCell ref="AG145:AH145"/>
    <mergeCell ref="AI145:AJ145"/>
    <mergeCell ref="A146:I146"/>
    <mergeCell ref="K146:L146"/>
    <mergeCell ref="Q145:R145"/>
    <mergeCell ref="S145:T145"/>
    <mergeCell ref="U145:V145"/>
    <mergeCell ref="W145:X145"/>
    <mergeCell ref="Y145:Z145"/>
    <mergeCell ref="AA145:AB145"/>
    <mergeCell ref="AK145:AL145"/>
    <mergeCell ref="A145:I145"/>
    <mergeCell ref="K145:L145"/>
    <mergeCell ref="W144:X144"/>
    <mergeCell ref="Y144:Z144"/>
    <mergeCell ref="AA144:AB144"/>
    <mergeCell ref="AC144:AD144"/>
    <mergeCell ref="AG144:AH144"/>
    <mergeCell ref="AI144:AJ144"/>
    <mergeCell ref="AK144:AL144"/>
    <mergeCell ref="Q144:R144"/>
    <mergeCell ref="S144:T144"/>
    <mergeCell ref="U144:V144"/>
    <mergeCell ref="AE145:AF145"/>
    <mergeCell ref="AE146:AF146"/>
    <mergeCell ref="M145:N145"/>
    <mergeCell ref="M146:N146"/>
    <mergeCell ref="O145:P145"/>
    <mergeCell ref="O146:P146"/>
    <mergeCell ref="AI147:AJ147"/>
    <mergeCell ref="A149:I149"/>
    <mergeCell ref="A150:I150"/>
    <mergeCell ref="K150:L150"/>
    <mergeCell ref="U147:V147"/>
    <mergeCell ref="W147:X147"/>
    <mergeCell ref="Y147:Z147"/>
    <mergeCell ref="AA147:AB147"/>
    <mergeCell ref="AC147:AD147"/>
    <mergeCell ref="AG147:AH147"/>
    <mergeCell ref="AK147:AL147"/>
    <mergeCell ref="Q147:R147"/>
    <mergeCell ref="S147:T147"/>
    <mergeCell ref="AG146:AH146"/>
    <mergeCell ref="AI146:AJ146"/>
    <mergeCell ref="A147:I147"/>
    <mergeCell ref="K147:L147"/>
    <mergeCell ref="S146:T146"/>
    <mergeCell ref="U146:V146"/>
    <mergeCell ref="W146:X146"/>
    <mergeCell ref="Y146:Z146"/>
    <mergeCell ref="AA146:AB146"/>
    <mergeCell ref="AC146:AD146"/>
    <mergeCell ref="AK146:AL146"/>
    <mergeCell ref="Q146:R146"/>
    <mergeCell ref="AE147:AF147"/>
    <mergeCell ref="AE150:AF150"/>
    <mergeCell ref="M147:N147"/>
    <mergeCell ref="M150:N150"/>
    <mergeCell ref="O147:P147"/>
    <mergeCell ref="O150:P150"/>
    <mergeCell ref="W151:X151"/>
    <mergeCell ref="Y151:Z151"/>
    <mergeCell ref="AA151:AB151"/>
    <mergeCell ref="AC151:AD151"/>
    <mergeCell ref="AG151:AH151"/>
    <mergeCell ref="AI151:AJ151"/>
    <mergeCell ref="AK151:AL151"/>
    <mergeCell ref="Q151:R151"/>
    <mergeCell ref="S151:T151"/>
    <mergeCell ref="U151:V151"/>
    <mergeCell ref="AI150:AJ150"/>
    <mergeCell ref="A151:I151"/>
    <mergeCell ref="K151:L151"/>
    <mergeCell ref="U150:V150"/>
    <mergeCell ref="W150:X150"/>
    <mergeCell ref="Y150:Z150"/>
    <mergeCell ref="AA150:AB150"/>
    <mergeCell ref="AC150:AD150"/>
    <mergeCell ref="AG150:AH150"/>
    <mergeCell ref="AK150:AL150"/>
    <mergeCell ref="Q150:R150"/>
    <mergeCell ref="S150:T150"/>
    <mergeCell ref="AE151:AF151"/>
    <mergeCell ref="M151:N151"/>
    <mergeCell ref="O151:P151"/>
    <mergeCell ref="AG153:AH153"/>
    <mergeCell ref="AI153:AJ153"/>
    <mergeCell ref="A154:I154"/>
    <mergeCell ref="K154:L154"/>
    <mergeCell ref="S153:T153"/>
    <mergeCell ref="U153:V153"/>
    <mergeCell ref="W153:X153"/>
    <mergeCell ref="Y153:Z153"/>
    <mergeCell ref="AA153:AB153"/>
    <mergeCell ref="AC153:AD153"/>
    <mergeCell ref="AK153:AL153"/>
    <mergeCell ref="Q153:R153"/>
    <mergeCell ref="AC152:AD152"/>
    <mergeCell ref="AG152:AH152"/>
    <mergeCell ref="AI152:AJ152"/>
    <mergeCell ref="A153:I153"/>
    <mergeCell ref="K153:L153"/>
    <mergeCell ref="Q152:R152"/>
    <mergeCell ref="S152:T152"/>
    <mergeCell ref="U152:V152"/>
    <mergeCell ref="W152:X152"/>
    <mergeCell ref="Y152:Z152"/>
    <mergeCell ref="AA152:AB152"/>
    <mergeCell ref="AK152:AL152"/>
    <mergeCell ref="A152:I152"/>
    <mergeCell ref="K152:L152"/>
    <mergeCell ref="AE152:AF152"/>
    <mergeCell ref="AE153:AF153"/>
    <mergeCell ref="AE154:AF154"/>
    <mergeCell ref="M152:N152"/>
    <mergeCell ref="M153:N153"/>
    <mergeCell ref="M154:N154"/>
    <mergeCell ref="W155:X155"/>
    <mergeCell ref="Y155:Z155"/>
    <mergeCell ref="AA155:AB155"/>
    <mergeCell ref="AC155:AD155"/>
    <mergeCell ref="AG155:AH155"/>
    <mergeCell ref="AI155:AJ155"/>
    <mergeCell ref="AK155:AL155"/>
    <mergeCell ref="Q155:R155"/>
    <mergeCell ref="S155:T155"/>
    <mergeCell ref="U155:V155"/>
    <mergeCell ref="AI154:AJ154"/>
    <mergeCell ref="A155:I155"/>
    <mergeCell ref="K155:L155"/>
    <mergeCell ref="U154:V154"/>
    <mergeCell ref="W154:X154"/>
    <mergeCell ref="Y154:Z154"/>
    <mergeCell ref="AA154:AB154"/>
    <mergeCell ref="AC154:AD154"/>
    <mergeCell ref="AG154:AH154"/>
    <mergeCell ref="AK154:AL154"/>
    <mergeCell ref="Q154:R154"/>
    <mergeCell ref="S154:T154"/>
    <mergeCell ref="AE155:AF155"/>
    <mergeCell ref="M155:N155"/>
    <mergeCell ref="AG157:AH157"/>
    <mergeCell ref="AI157:AJ157"/>
    <mergeCell ref="A158:I158"/>
    <mergeCell ref="K158:L158"/>
    <mergeCell ref="S157:T157"/>
    <mergeCell ref="U157:V157"/>
    <mergeCell ref="W157:X157"/>
    <mergeCell ref="Y157:Z157"/>
    <mergeCell ref="AA157:AB157"/>
    <mergeCell ref="AC157:AD157"/>
    <mergeCell ref="AK157:AL157"/>
    <mergeCell ref="Q157:R157"/>
    <mergeCell ref="AC156:AD156"/>
    <mergeCell ref="AG156:AH156"/>
    <mergeCell ref="AI156:AJ156"/>
    <mergeCell ref="A157:I157"/>
    <mergeCell ref="K157:L157"/>
    <mergeCell ref="Q156:R156"/>
    <mergeCell ref="S156:T156"/>
    <mergeCell ref="U156:V156"/>
    <mergeCell ref="W156:X156"/>
    <mergeCell ref="Y156:Z156"/>
    <mergeCell ref="AA156:AB156"/>
    <mergeCell ref="AK156:AL156"/>
    <mergeCell ref="A156:I156"/>
    <mergeCell ref="K156:L156"/>
    <mergeCell ref="AE156:AF156"/>
    <mergeCell ref="AE157:AF157"/>
    <mergeCell ref="AE158:AF158"/>
    <mergeCell ref="M156:N156"/>
    <mergeCell ref="M157:N157"/>
    <mergeCell ref="M158:N158"/>
    <mergeCell ref="W159:X159"/>
    <mergeCell ref="Y159:Z159"/>
    <mergeCell ref="AA159:AB159"/>
    <mergeCell ref="AC159:AD159"/>
    <mergeCell ref="AG159:AH159"/>
    <mergeCell ref="AI159:AJ159"/>
    <mergeCell ref="AK159:AL159"/>
    <mergeCell ref="Q159:R159"/>
    <mergeCell ref="S159:T159"/>
    <mergeCell ref="U159:V159"/>
    <mergeCell ref="AI158:AJ158"/>
    <mergeCell ref="A159:I159"/>
    <mergeCell ref="K159:L159"/>
    <mergeCell ref="U158:V158"/>
    <mergeCell ref="W158:X158"/>
    <mergeCell ref="Y158:Z158"/>
    <mergeCell ref="AA158:AB158"/>
    <mergeCell ref="AC158:AD158"/>
    <mergeCell ref="AG158:AH158"/>
    <mergeCell ref="AK158:AL158"/>
    <mergeCell ref="Q158:R158"/>
    <mergeCell ref="S158:T158"/>
    <mergeCell ref="AE159:AF159"/>
    <mergeCell ref="M159:N159"/>
    <mergeCell ref="AC163:AD163"/>
    <mergeCell ref="AG163:AH163"/>
    <mergeCell ref="AI163:AJ163"/>
    <mergeCell ref="A164:I164"/>
    <mergeCell ref="K164:L164"/>
    <mergeCell ref="Q163:R163"/>
    <mergeCell ref="S163:T163"/>
    <mergeCell ref="U163:V163"/>
    <mergeCell ref="W163:X163"/>
    <mergeCell ref="Y163:Z163"/>
    <mergeCell ref="AA163:AB163"/>
    <mergeCell ref="AK163:AL163"/>
    <mergeCell ref="AC160:AD160"/>
    <mergeCell ref="AG160:AH160"/>
    <mergeCell ref="AI160:AJ160"/>
    <mergeCell ref="A162:I162"/>
    <mergeCell ref="A163:I163"/>
    <mergeCell ref="K163:L163"/>
    <mergeCell ref="Q160:R160"/>
    <mergeCell ref="S160:T160"/>
    <mergeCell ref="U160:V160"/>
    <mergeCell ref="W160:X160"/>
    <mergeCell ref="Y160:Z160"/>
    <mergeCell ref="AA160:AB160"/>
    <mergeCell ref="AK160:AL160"/>
    <mergeCell ref="A160:I160"/>
    <mergeCell ref="K160:L160"/>
    <mergeCell ref="AE160:AF160"/>
    <mergeCell ref="AE163:AF163"/>
    <mergeCell ref="AE164:AF164"/>
    <mergeCell ref="M160:N160"/>
    <mergeCell ref="M163:N163"/>
    <mergeCell ref="AI165:AJ165"/>
    <mergeCell ref="A166:I166"/>
    <mergeCell ref="K166:L166"/>
    <mergeCell ref="U165:V165"/>
    <mergeCell ref="W165:X165"/>
    <mergeCell ref="Y165:Z165"/>
    <mergeCell ref="AA165:AB165"/>
    <mergeCell ref="AC165:AD165"/>
    <mergeCell ref="AG165:AH165"/>
    <mergeCell ref="AK165:AL165"/>
    <mergeCell ref="Q165:R165"/>
    <mergeCell ref="S165:T165"/>
    <mergeCell ref="AG164:AH164"/>
    <mergeCell ref="AI164:AJ164"/>
    <mergeCell ref="A165:I165"/>
    <mergeCell ref="K165:L165"/>
    <mergeCell ref="S164:T164"/>
    <mergeCell ref="U164:V164"/>
    <mergeCell ref="W164:X164"/>
    <mergeCell ref="Y164:Z164"/>
    <mergeCell ref="AA164:AB164"/>
    <mergeCell ref="AC164:AD164"/>
    <mergeCell ref="AK164:AL164"/>
    <mergeCell ref="Q164:R164"/>
    <mergeCell ref="AE165:AF165"/>
    <mergeCell ref="AE166:AF166"/>
    <mergeCell ref="M164:N164"/>
    <mergeCell ref="M165:N165"/>
    <mergeCell ref="M166:N166"/>
    <mergeCell ref="AA169:AB169"/>
    <mergeCell ref="AC169:AD169"/>
    <mergeCell ref="AG169:AH169"/>
    <mergeCell ref="AI169:AJ169"/>
    <mergeCell ref="A170:I170"/>
    <mergeCell ref="K170:L170"/>
    <mergeCell ref="AK169:AL169"/>
    <mergeCell ref="Q169:R169"/>
    <mergeCell ref="S169:T169"/>
    <mergeCell ref="U169:V169"/>
    <mergeCell ref="W169:X169"/>
    <mergeCell ref="Y169:Z169"/>
    <mergeCell ref="A168:I168"/>
    <mergeCell ref="A169:I169"/>
    <mergeCell ref="K169:L169"/>
    <mergeCell ref="W166:X166"/>
    <mergeCell ref="Y166:Z166"/>
    <mergeCell ref="AA166:AB166"/>
    <mergeCell ref="AC166:AD166"/>
    <mergeCell ref="AG166:AH166"/>
    <mergeCell ref="AI166:AJ166"/>
    <mergeCell ref="AK166:AL166"/>
    <mergeCell ref="Q166:R166"/>
    <mergeCell ref="S166:T166"/>
    <mergeCell ref="U166:V166"/>
    <mergeCell ref="AE169:AF169"/>
    <mergeCell ref="AE170:AF170"/>
    <mergeCell ref="M169:N169"/>
    <mergeCell ref="M170:N170"/>
    <mergeCell ref="AG171:AH171"/>
    <mergeCell ref="AI171:AJ171"/>
    <mergeCell ref="A172:I172"/>
    <mergeCell ref="K172:L172"/>
    <mergeCell ref="S171:T171"/>
    <mergeCell ref="U171:V171"/>
    <mergeCell ref="W171:X171"/>
    <mergeCell ref="Y171:Z171"/>
    <mergeCell ref="AA171:AB171"/>
    <mergeCell ref="AC171:AD171"/>
    <mergeCell ref="AK171:AL171"/>
    <mergeCell ref="Q171:R171"/>
    <mergeCell ref="AC170:AD170"/>
    <mergeCell ref="AG170:AH170"/>
    <mergeCell ref="AI170:AJ170"/>
    <mergeCell ref="A171:I171"/>
    <mergeCell ref="K171:L171"/>
    <mergeCell ref="Q170:R170"/>
    <mergeCell ref="S170:T170"/>
    <mergeCell ref="U170:V170"/>
    <mergeCell ref="W170:X170"/>
    <mergeCell ref="Y170:Z170"/>
    <mergeCell ref="AA170:AB170"/>
    <mergeCell ref="AK170:AL170"/>
    <mergeCell ref="AE171:AF171"/>
    <mergeCell ref="AE172:AF172"/>
    <mergeCell ref="M171:N171"/>
    <mergeCell ref="M172:N172"/>
    <mergeCell ref="A175:I175"/>
    <mergeCell ref="A176:I176"/>
    <mergeCell ref="K176:L176"/>
    <mergeCell ref="W173:X173"/>
    <mergeCell ref="Y173:Z173"/>
    <mergeCell ref="AA173:AB173"/>
    <mergeCell ref="AC173:AD173"/>
    <mergeCell ref="AG173:AH173"/>
    <mergeCell ref="AI173:AJ173"/>
    <mergeCell ref="AK173:AL173"/>
    <mergeCell ref="Q173:R173"/>
    <mergeCell ref="S173:T173"/>
    <mergeCell ref="U173:V173"/>
    <mergeCell ref="AI172:AJ172"/>
    <mergeCell ref="A173:I173"/>
    <mergeCell ref="K173:L173"/>
    <mergeCell ref="U172:V172"/>
    <mergeCell ref="W172:X172"/>
    <mergeCell ref="Y172:Z172"/>
    <mergeCell ref="AA172:AB172"/>
    <mergeCell ref="AC172:AD172"/>
    <mergeCell ref="AG172:AH172"/>
    <mergeCell ref="AK172:AL172"/>
    <mergeCell ref="Q172:R172"/>
    <mergeCell ref="S172:T172"/>
    <mergeCell ref="AE173:AF173"/>
    <mergeCell ref="AE176:AF176"/>
    <mergeCell ref="M173:N173"/>
    <mergeCell ref="M176:N176"/>
    <mergeCell ref="O173:P173"/>
    <mergeCell ref="O176:P176"/>
    <mergeCell ref="AC177:AD177"/>
    <mergeCell ref="AG177:AH177"/>
    <mergeCell ref="AI177:AJ177"/>
    <mergeCell ref="A178:I178"/>
    <mergeCell ref="K178:L178"/>
    <mergeCell ref="Q177:R177"/>
    <mergeCell ref="S177:T177"/>
    <mergeCell ref="U177:V177"/>
    <mergeCell ref="W177:X177"/>
    <mergeCell ref="Y177:Z177"/>
    <mergeCell ref="AA177:AB177"/>
    <mergeCell ref="AK177:AL177"/>
    <mergeCell ref="AA176:AB176"/>
    <mergeCell ref="AC176:AD176"/>
    <mergeCell ref="AG176:AH176"/>
    <mergeCell ref="AI176:AJ176"/>
    <mergeCell ref="A177:I177"/>
    <mergeCell ref="K177:L177"/>
    <mergeCell ref="AK176:AL176"/>
    <mergeCell ref="Q176:R176"/>
    <mergeCell ref="S176:T176"/>
    <mergeCell ref="U176:V176"/>
    <mergeCell ref="W176:X176"/>
    <mergeCell ref="Y176:Z176"/>
    <mergeCell ref="AE177:AF177"/>
    <mergeCell ref="AE178:AF178"/>
    <mergeCell ref="M177:N177"/>
    <mergeCell ref="M178:N178"/>
    <mergeCell ref="O177:P177"/>
    <mergeCell ref="O178:P178"/>
    <mergeCell ref="AI179:AJ179"/>
    <mergeCell ref="A180:I180"/>
    <mergeCell ref="K180:L180"/>
    <mergeCell ref="U179:V179"/>
    <mergeCell ref="W179:X179"/>
    <mergeCell ref="Y179:Z179"/>
    <mergeCell ref="AA179:AB179"/>
    <mergeCell ref="AC179:AD179"/>
    <mergeCell ref="AG179:AH179"/>
    <mergeCell ref="AK179:AL179"/>
    <mergeCell ref="Q179:R179"/>
    <mergeCell ref="S179:T179"/>
    <mergeCell ref="AG178:AH178"/>
    <mergeCell ref="AI178:AJ178"/>
    <mergeCell ref="A179:I179"/>
    <mergeCell ref="K179:L179"/>
    <mergeCell ref="S178:T178"/>
    <mergeCell ref="U178:V178"/>
    <mergeCell ref="W178:X178"/>
    <mergeCell ref="Y178:Z178"/>
    <mergeCell ref="AA178:AB178"/>
    <mergeCell ref="AC178:AD178"/>
    <mergeCell ref="AK178:AL178"/>
    <mergeCell ref="Q178:R178"/>
    <mergeCell ref="AE179:AF179"/>
    <mergeCell ref="AE180:AF180"/>
    <mergeCell ref="M179:N179"/>
    <mergeCell ref="M180:N180"/>
    <mergeCell ref="O179:P179"/>
    <mergeCell ref="O180:P180"/>
    <mergeCell ref="AA183:AB183"/>
    <mergeCell ref="AC183:AD183"/>
    <mergeCell ref="AG183:AH183"/>
    <mergeCell ref="AI183:AJ183"/>
    <mergeCell ref="A184:I184"/>
    <mergeCell ref="K184:L184"/>
    <mergeCell ref="AK183:AL183"/>
    <mergeCell ref="Q183:R183"/>
    <mergeCell ref="S183:T183"/>
    <mergeCell ref="U183:V183"/>
    <mergeCell ref="W183:X183"/>
    <mergeCell ref="Y183:Z183"/>
    <mergeCell ref="A182:I182"/>
    <mergeCell ref="A183:I183"/>
    <mergeCell ref="K183:L183"/>
    <mergeCell ref="W180:X180"/>
    <mergeCell ref="Y180:Z180"/>
    <mergeCell ref="AA180:AB180"/>
    <mergeCell ref="AC180:AD180"/>
    <mergeCell ref="AG180:AH180"/>
    <mergeCell ref="AI180:AJ180"/>
    <mergeCell ref="AK180:AL180"/>
    <mergeCell ref="Q180:R180"/>
    <mergeCell ref="S180:T180"/>
    <mergeCell ref="U180:V180"/>
    <mergeCell ref="AE183:AF183"/>
    <mergeCell ref="AE184:AF184"/>
    <mergeCell ref="M183:N183"/>
    <mergeCell ref="M184:N184"/>
    <mergeCell ref="O183:P183"/>
    <mergeCell ref="O184:P184"/>
    <mergeCell ref="AG185:AH185"/>
    <mergeCell ref="AI185:AJ185"/>
    <mergeCell ref="A186:I186"/>
    <mergeCell ref="K186:L186"/>
    <mergeCell ref="S185:T185"/>
    <mergeCell ref="U185:V185"/>
    <mergeCell ref="W185:X185"/>
    <mergeCell ref="Y185:Z185"/>
    <mergeCell ref="AA185:AB185"/>
    <mergeCell ref="AC185:AD185"/>
    <mergeCell ref="AK185:AL185"/>
    <mergeCell ref="Q185:R185"/>
    <mergeCell ref="AC184:AD184"/>
    <mergeCell ref="AG184:AH184"/>
    <mergeCell ref="AI184:AJ184"/>
    <mergeCell ref="A185:I185"/>
    <mergeCell ref="K185:L185"/>
    <mergeCell ref="Q184:R184"/>
    <mergeCell ref="S184:T184"/>
    <mergeCell ref="U184:V184"/>
    <mergeCell ref="W184:X184"/>
    <mergeCell ref="Y184:Z184"/>
    <mergeCell ref="AA184:AB184"/>
    <mergeCell ref="AK184:AL184"/>
    <mergeCell ref="AE185:AF185"/>
    <mergeCell ref="AE186:AF186"/>
    <mergeCell ref="M185:N185"/>
    <mergeCell ref="M186:N186"/>
    <mergeCell ref="O185:P185"/>
    <mergeCell ref="O186:P186"/>
    <mergeCell ref="W187:X187"/>
    <mergeCell ref="Y187:Z187"/>
    <mergeCell ref="AA187:AB187"/>
    <mergeCell ref="AC187:AD187"/>
    <mergeCell ref="AG187:AH187"/>
    <mergeCell ref="AI187:AJ187"/>
    <mergeCell ref="AK187:AL187"/>
    <mergeCell ref="Q187:R187"/>
    <mergeCell ref="S187:T187"/>
    <mergeCell ref="U187:V187"/>
    <mergeCell ref="AI186:AJ186"/>
    <mergeCell ref="A187:I187"/>
    <mergeCell ref="K187:L187"/>
    <mergeCell ref="U186:V186"/>
    <mergeCell ref="W186:X186"/>
    <mergeCell ref="Y186:Z186"/>
    <mergeCell ref="AA186:AB186"/>
    <mergeCell ref="AC186:AD186"/>
    <mergeCell ref="AG186:AH186"/>
    <mergeCell ref="AK186:AL186"/>
    <mergeCell ref="Q186:R186"/>
    <mergeCell ref="S186:T186"/>
    <mergeCell ref="AE187:AF187"/>
    <mergeCell ref="M187:N187"/>
    <mergeCell ref="O187:P187"/>
    <mergeCell ref="AG189:AH189"/>
    <mergeCell ref="AI189:AJ189"/>
    <mergeCell ref="A190:I190"/>
    <mergeCell ref="K190:L190"/>
    <mergeCell ref="S189:T189"/>
    <mergeCell ref="U189:V189"/>
    <mergeCell ref="W189:X189"/>
    <mergeCell ref="Y189:Z189"/>
    <mergeCell ref="AA189:AB189"/>
    <mergeCell ref="AC189:AD189"/>
    <mergeCell ref="AK189:AL189"/>
    <mergeCell ref="Q189:R189"/>
    <mergeCell ref="AC188:AD188"/>
    <mergeCell ref="AG188:AH188"/>
    <mergeCell ref="AI188:AJ188"/>
    <mergeCell ref="A189:I189"/>
    <mergeCell ref="K189:L189"/>
    <mergeCell ref="Q188:R188"/>
    <mergeCell ref="S188:T188"/>
    <mergeCell ref="U188:V188"/>
    <mergeCell ref="W188:X188"/>
    <mergeCell ref="Y188:Z188"/>
    <mergeCell ref="AA188:AB188"/>
    <mergeCell ref="AK188:AL188"/>
    <mergeCell ref="A188:I188"/>
    <mergeCell ref="K188:L188"/>
    <mergeCell ref="AE188:AF188"/>
    <mergeCell ref="AE189:AF189"/>
    <mergeCell ref="AE190:AF190"/>
    <mergeCell ref="M188:N188"/>
    <mergeCell ref="M189:N189"/>
    <mergeCell ref="M190:N190"/>
    <mergeCell ref="W191:X191"/>
    <mergeCell ref="Y191:Z191"/>
    <mergeCell ref="AA191:AB191"/>
    <mergeCell ref="AC191:AD191"/>
    <mergeCell ref="AG191:AH191"/>
    <mergeCell ref="AI191:AJ191"/>
    <mergeCell ref="AK191:AL191"/>
    <mergeCell ref="Q191:R191"/>
    <mergeCell ref="S191:T191"/>
    <mergeCell ref="U191:V191"/>
    <mergeCell ref="AI190:AJ190"/>
    <mergeCell ref="A191:I191"/>
    <mergeCell ref="K191:L191"/>
    <mergeCell ref="U190:V190"/>
    <mergeCell ref="W190:X190"/>
    <mergeCell ref="Y190:Z190"/>
    <mergeCell ref="AA190:AB190"/>
    <mergeCell ref="AC190:AD190"/>
    <mergeCell ref="AG190:AH190"/>
    <mergeCell ref="AK190:AL190"/>
    <mergeCell ref="Q190:R190"/>
    <mergeCell ref="S190:T190"/>
    <mergeCell ref="AE191:AF191"/>
    <mergeCell ref="M191:N191"/>
    <mergeCell ref="AG193:AH193"/>
    <mergeCell ref="AI193:AJ193"/>
    <mergeCell ref="A194:I194"/>
    <mergeCell ref="K194:L194"/>
    <mergeCell ref="S193:T193"/>
    <mergeCell ref="U193:V193"/>
    <mergeCell ref="W193:X193"/>
    <mergeCell ref="Y193:Z193"/>
    <mergeCell ref="AA193:AB193"/>
    <mergeCell ref="AC193:AD193"/>
    <mergeCell ref="AK193:AL193"/>
    <mergeCell ref="Q193:R193"/>
    <mergeCell ref="AC192:AD192"/>
    <mergeCell ref="AG192:AH192"/>
    <mergeCell ref="AI192:AJ192"/>
    <mergeCell ref="A193:I193"/>
    <mergeCell ref="K193:L193"/>
    <mergeCell ref="Q192:R192"/>
    <mergeCell ref="S192:T192"/>
    <mergeCell ref="U192:V192"/>
    <mergeCell ref="W192:X192"/>
    <mergeCell ref="Y192:Z192"/>
    <mergeCell ref="AA192:AB192"/>
    <mergeCell ref="AK192:AL192"/>
    <mergeCell ref="A192:I192"/>
    <mergeCell ref="K192:L192"/>
    <mergeCell ref="AE192:AF192"/>
    <mergeCell ref="AE193:AF193"/>
    <mergeCell ref="AE194:AF194"/>
    <mergeCell ref="M192:N192"/>
    <mergeCell ref="M193:N193"/>
    <mergeCell ref="M194:N194"/>
    <mergeCell ref="A197:I197"/>
    <mergeCell ref="A198:I198"/>
    <mergeCell ref="K198:L198"/>
    <mergeCell ref="W195:X195"/>
    <mergeCell ref="Y195:Z195"/>
    <mergeCell ref="AA195:AB195"/>
    <mergeCell ref="AC195:AD195"/>
    <mergeCell ref="AG195:AH195"/>
    <mergeCell ref="AI195:AJ195"/>
    <mergeCell ref="AK195:AL195"/>
    <mergeCell ref="Q195:R195"/>
    <mergeCell ref="S195:T195"/>
    <mergeCell ref="U195:V195"/>
    <mergeCell ref="AI194:AJ194"/>
    <mergeCell ref="A195:I195"/>
    <mergeCell ref="K195:L195"/>
    <mergeCell ref="U194:V194"/>
    <mergeCell ref="W194:X194"/>
    <mergeCell ref="Y194:Z194"/>
    <mergeCell ref="AA194:AB194"/>
    <mergeCell ref="AC194:AD194"/>
    <mergeCell ref="AG194:AH194"/>
    <mergeCell ref="AK194:AL194"/>
    <mergeCell ref="Q194:R194"/>
    <mergeCell ref="S194:T194"/>
    <mergeCell ref="AE195:AF195"/>
    <mergeCell ref="AE198:AF198"/>
    <mergeCell ref="M195:N195"/>
    <mergeCell ref="M198:N198"/>
    <mergeCell ref="AC199:AD199"/>
    <mergeCell ref="AG199:AH199"/>
    <mergeCell ref="AI199:AJ199"/>
    <mergeCell ref="A200:I200"/>
    <mergeCell ref="K200:L200"/>
    <mergeCell ref="Q199:R199"/>
    <mergeCell ref="S199:T199"/>
    <mergeCell ref="U199:V199"/>
    <mergeCell ref="W199:X199"/>
    <mergeCell ref="Y199:Z199"/>
    <mergeCell ref="AA199:AB199"/>
    <mergeCell ref="AK199:AL199"/>
    <mergeCell ref="AA198:AB198"/>
    <mergeCell ref="AC198:AD198"/>
    <mergeCell ref="AG198:AH198"/>
    <mergeCell ref="AI198:AJ198"/>
    <mergeCell ref="A199:I199"/>
    <mergeCell ref="K199:L199"/>
    <mergeCell ref="AK198:AL198"/>
    <mergeCell ref="Q198:R198"/>
    <mergeCell ref="S198:T198"/>
    <mergeCell ref="U198:V198"/>
    <mergeCell ref="W198:X198"/>
    <mergeCell ref="Y198:Z198"/>
    <mergeCell ref="AE199:AF199"/>
    <mergeCell ref="AE200:AF200"/>
    <mergeCell ref="M199:N199"/>
    <mergeCell ref="M200:N200"/>
    <mergeCell ref="AC201:AD201"/>
    <mergeCell ref="AG201:AH201"/>
    <mergeCell ref="AK201:AL201"/>
    <mergeCell ref="Q201:R201"/>
    <mergeCell ref="S201:T201"/>
    <mergeCell ref="AG200:AH200"/>
    <mergeCell ref="AI200:AJ200"/>
    <mergeCell ref="A201:I201"/>
    <mergeCell ref="K201:L201"/>
    <mergeCell ref="S200:T200"/>
    <mergeCell ref="U200:V200"/>
    <mergeCell ref="W200:X200"/>
    <mergeCell ref="Y200:Z200"/>
    <mergeCell ref="AA200:AB200"/>
    <mergeCell ref="AC200:AD200"/>
    <mergeCell ref="AK200:AL200"/>
    <mergeCell ref="Q200:R200"/>
    <mergeCell ref="AE201:AF201"/>
    <mergeCell ref="M201:N201"/>
    <mergeCell ref="AK2:AL3"/>
    <mergeCell ref="AK4:AL4"/>
    <mergeCell ref="W205:X205"/>
    <mergeCell ref="Y205:Z205"/>
    <mergeCell ref="AA205:AB205"/>
    <mergeCell ref="AC205:AD205"/>
    <mergeCell ref="AG205:AH205"/>
    <mergeCell ref="AI205:AJ205"/>
    <mergeCell ref="AK205:AL205"/>
    <mergeCell ref="Q205:R205"/>
    <mergeCell ref="S205:T205"/>
    <mergeCell ref="U205:V205"/>
    <mergeCell ref="AI204:AJ204"/>
    <mergeCell ref="A205:I205"/>
    <mergeCell ref="K205:L205"/>
    <mergeCell ref="U204:V204"/>
    <mergeCell ref="W204:X204"/>
    <mergeCell ref="Y204:Z204"/>
    <mergeCell ref="AA204:AB204"/>
    <mergeCell ref="AC204:AD204"/>
    <mergeCell ref="AG204:AH204"/>
    <mergeCell ref="AK204:AL204"/>
    <mergeCell ref="Q204:R204"/>
    <mergeCell ref="S204:T204"/>
    <mergeCell ref="AI201:AJ201"/>
    <mergeCell ref="A203:I203"/>
    <mergeCell ref="A204:I204"/>
    <mergeCell ref="K204:L204"/>
    <mergeCell ref="U201:V201"/>
    <mergeCell ref="W201:X201"/>
    <mergeCell ref="Y201:Z201"/>
    <mergeCell ref="AA201:AB20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3"/>
  <sheetViews>
    <sheetView zoomScaleNormal="100" workbookViewId="0">
      <pane xSplit="10" ySplit="4" topLeftCell="K5" activePane="bottomRight" state="frozen"/>
      <selection pane="topRight" activeCell="L1" sqref="L1"/>
      <selection pane="bottomLeft" activeCell="A5" sqref="A5"/>
      <selection pane="bottomRight" activeCell="A2" sqref="A2:I3"/>
    </sheetView>
  </sheetViews>
  <sheetFormatPr defaultRowHeight="14.5" outlineLevelRow="1" x14ac:dyDescent="0.35"/>
  <cols>
    <col min="1" max="9" width="2.81640625" style="6" customWidth="1"/>
    <col min="10" max="10" width="2.7265625" customWidth="1"/>
    <col min="11" max="567" width="2.81640625" customWidth="1"/>
  </cols>
  <sheetData>
    <row r="1" spans="1:32" ht="90" customHeight="1" thickBot="1" x14ac:dyDescent="0.4">
      <c r="K1" s="587" t="s">
        <v>632</v>
      </c>
      <c r="L1" s="594"/>
      <c r="M1" s="593" t="s">
        <v>633</v>
      </c>
      <c r="N1" s="548"/>
      <c r="O1" s="547" t="s">
        <v>634</v>
      </c>
      <c r="P1" s="548"/>
      <c r="Q1" s="547" t="s">
        <v>635</v>
      </c>
      <c r="R1" s="548"/>
      <c r="S1" s="547" t="s">
        <v>636</v>
      </c>
      <c r="T1" s="565"/>
      <c r="U1" s="547" t="s">
        <v>637</v>
      </c>
      <c r="V1" s="548"/>
      <c r="W1" s="547" t="s">
        <v>638</v>
      </c>
      <c r="X1" s="548"/>
      <c r="Y1" s="547" t="s">
        <v>639</v>
      </c>
      <c r="Z1" s="548"/>
      <c r="AA1" s="547" t="s">
        <v>640</v>
      </c>
      <c r="AB1" s="548"/>
      <c r="AC1" s="547" t="s">
        <v>641</v>
      </c>
      <c r="AD1" s="548"/>
      <c r="AE1" s="547" t="s">
        <v>642</v>
      </c>
      <c r="AF1" s="548"/>
    </row>
    <row r="2" spans="1:32" x14ac:dyDescent="0.35">
      <c r="A2" s="426" t="s">
        <v>214</v>
      </c>
      <c r="B2" s="426"/>
      <c r="C2" s="426"/>
      <c r="D2" s="426"/>
      <c r="E2" s="426"/>
      <c r="F2" s="426"/>
      <c r="G2" s="426"/>
      <c r="H2" s="426"/>
      <c r="I2" s="426"/>
      <c r="K2" s="549" t="s">
        <v>449</v>
      </c>
      <c r="L2" s="550"/>
      <c r="M2" s="549" t="s">
        <v>449</v>
      </c>
      <c r="N2" s="550"/>
      <c r="O2" s="549" t="s">
        <v>449</v>
      </c>
      <c r="P2" s="550"/>
      <c r="Q2" s="589" t="s">
        <v>449</v>
      </c>
      <c r="R2" s="590"/>
      <c r="S2" s="549" t="s">
        <v>449</v>
      </c>
      <c r="T2" s="550"/>
      <c r="U2" s="549" t="s">
        <v>449</v>
      </c>
      <c r="V2" s="550"/>
      <c r="W2" s="589" t="s">
        <v>449</v>
      </c>
      <c r="X2" s="590"/>
      <c r="Y2" s="549" t="s">
        <v>449</v>
      </c>
      <c r="Z2" s="550"/>
      <c r="AA2" s="549" t="s">
        <v>449</v>
      </c>
      <c r="AB2" s="550"/>
      <c r="AC2" s="549" t="s">
        <v>449</v>
      </c>
      <c r="AD2" s="550"/>
      <c r="AE2" s="549" t="s">
        <v>449</v>
      </c>
      <c r="AF2" s="550"/>
    </row>
    <row r="3" spans="1:32" ht="15" thickBot="1" x14ac:dyDescent="0.4">
      <c r="A3" s="426"/>
      <c r="B3" s="426"/>
      <c r="C3" s="426"/>
      <c r="D3" s="426"/>
      <c r="E3" s="426"/>
      <c r="F3" s="426"/>
      <c r="G3" s="426"/>
      <c r="H3" s="426"/>
      <c r="I3" s="426"/>
      <c r="K3" s="551"/>
      <c r="L3" s="552"/>
      <c r="M3" s="551"/>
      <c r="N3" s="552"/>
      <c r="O3" s="551"/>
      <c r="P3" s="552"/>
      <c r="Q3" s="591"/>
      <c r="R3" s="592"/>
      <c r="S3" s="551"/>
      <c r="T3" s="552"/>
      <c r="U3" s="551"/>
      <c r="V3" s="552"/>
      <c r="W3" s="591"/>
      <c r="X3" s="592"/>
      <c r="Y3" s="551"/>
      <c r="Z3" s="552"/>
      <c r="AA3" s="551"/>
      <c r="AB3" s="552"/>
      <c r="AC3" s="551"/>
      <c r="AD3" s="552"/>
      <c r="AE3" s="551"/>
      <c r="AF3" s="552"/>
    </row>
    <row r="4" spans="1:32" ht="11.15" customHeight="1" x14ac:dyDescent="0.35">
      <c r="K4" s="575"/>
      <c r="L4" s="575"/>
      <c r="M4" s="573"/>
      <c r="N4" s="573"/>
      <c r="O4" s="574"/>
      <c r="P4" s="574"/>
      <c r="Q4" s="571"/>
      <c r="R4" s="571"/>
      <c r="S4" s="572"/>
      <c r="T4" s="572"/>
      <c r="U4" s="570"/>
      <c r="V4" s="570"/>
      <c r="W4" s="564"/>
      <c r="X4" s="564"/>
      <c r="Y4" s="559"/>
      <c r="Z4" s="559"/>
      <c r="AA4" s="583"/>
      <c r="AB4" s="583"/>
      <c r="AC4" s="582"/>
      <c r="AD4" s="582"/>
      <c r="AE4" s="553"/>
      <c r="AF4" s="553"/>
    </row>
    <row r="5" spans="1:32" x14ac:dyDescent="0.35">
      <c r="A5" s="422" t="s">
        <v>643</v>
      </c>
      <c r="B5" s="422"/>
      <c r="C5" s="422"/>
      <c r="D5" s="422"/>
      <c r="E5" s="422"/>
      <c r="F5" s="422"/>
      <c r="G5" s="422"/>
      <c r="H5" s="422"/>
      <c r="I5" s="422"/>
    </row>
    <row r="6" spans="1:32" x14ac:dyDescent="0.35">
      <c r="A6" s="413" t="s">
        <v>644</v>
      </c>
      <c r="B6" s="413"/>
      <c r="C6" s="413"/>
      <c r="D6" s="413"/>
      <c r="E6" s="413"/>
      <c r="F6" s="413"/>
      <c r="G6" s="413"/>
      <c r="H6" s="413"/>
      <c r="I6" s="413"/>
      <c r="K6" s="409">
        <v>1.2</v>
      </c>
      <c r="L6" s="410"/>
      <c r="M6" s="409">
        <v>1</v>
      </c>
      <c r="N6" s="410"/>
      <c r="O6" s="409">
        <v>1.2</v>
      </c>
      <c r="P6" s="410"/>
      <c r="Q6" s="409"/>
      <c r="R6" s="410"/>
      <c r="S6" s="409">
        <v>1.8</v>
      </c>
      <c r="T6" s="410"/>
      <c r="U6" s="409"/>
      <c r="V6" s="410"/>
      <c r="W6" s="409"/>
      <c r="X6" s="410"/>
      <c r="Y6" s="409">
        <v>1.5</v>
      </c>
      <c r="Z6" s="410"/>
      <c r="AA6" s="409">
        <v>1.1000000000000001</v>
      </c>
      <c r="AB6" s="410"/>
      <c r="AC6" s="409">
        <v>0.9</v>
      </c>
      <c r="AD6" s="410"/>
      <c r="AE6" s="409">
        <v>1.1000000000000001</v>
      </c>
      <c r="AF6" s="410"/>
    </row>
    <row r="7" spans="1:32" x14ac:dyDescent="0.35">
      <c r="A7" s="413" t="s">
        <v>645</v>
      </c>
      <c r="B7" s="413"/>
      <c r="C7" s="413"/>
      <c r="D7" s="413"/>
      <c r="E7" s="413"/>
      <c r="F7" s="413"/>
      <c r="G7" s="413"/>
      <c r="H7" s="413"/>
      <c r="I7" s="413"/>
      <c r="K7" s="409">
        <v>1.2</v>
      </c>
      <c r="L7" s="410"/>
      <c r="M7" s="409">
        <v>1</v>
      </c>
      <c r="N7" s="410"/>
      <c r="O7" s="409">
        <v>1.2</v>
      </c>
      <c r="P7" s="410"/>
      <c r="Q7" s="409"/>
      <c r="R7" s="410"/>
      <c r="S7" s="409">
        <v>1.8</v>
      </c>
      <c r="T7" s="410"/>
      <c r="U7" s="409"/>
      <c r="V7" s="410"/>
      <c r="W7" s="409"/>
      <c r="X7" s="410"/>
      <c r="Y7" s="409">
        <v>1.5</v>
      </c>
      <c r="Z7" s="410"/>
      <c r="AA7" s="409">
        <v>1.1000000000000001</v>
      </c>
      <c r="AB7" s="410"/>
      <c r="AC7" s="409">
        <v>0.9</v>
      </c>
      <c r="AD7" s="410"/>
      <c r="AE7" s="409">
        <v>1.1000000000000001</v>
      </c>
      <c r="AF7" s="410"/>
    </row>
    <row r="8" spans="1:32" x14ac:dyDescent="0.35">
      <c r="A8" s="413" t="s">
        <v>646</v>
      </c>
      <c r="B8" s="413"/>
      <c r="C8" s="413"/>
      <c r="D8" s="413"/>
      <c r="E8" s="413"/>
      <c r="F8" s="413"/>
      <c r="G8" s="413"/>
      <c r="H8" s="413"/>
      <c r="I8" s="413"/>
      <c r="K8" s="409">
        <v>1.2</v>
      </c>
      <c r="L8" s="410"/>
      <c r="M8" s="409">
        <v>1</v>
      </c>
      <c r="N8" s="410"/>
      <c r="O8" s="409">
        <v>1.2</v>
      </c>
      <c r="P8" s="410"/>
      <c r="Q8" s="409"/>
      <c r="R8" s="410"/>
      <c r="S8" s="409">
        <v>1.8</v>
      </c>
      <c r="T8" s="410"/>
      <c r="U8" s="409"/>
      <c r="V8" s="410"/>
      <c r="W8" s="409"/>
      <c r="X8" s="410"/>
      <c r="Y8" s="409">
        <v>1.5</v>
      </c>
      <c r="Z8" s="410"/>
      <c r="AA8" s="409">
        <v>1.1000000000000001</v>
      </c>
      <c r="AB8" s="410"/>
      <c r="AC8" s="409">
        <v>0.9</v>
      </c>
      <c r="AD8" s="410"/>
      <c r="AE8" s="409">
        <v>1.1000000000000001</v>
      </c>
      <c r="AF8" s="410"/>
    </row>
    <row r="9" spans="1:32" x14ac:dyDescent="0.35">
      <c r="A9" s="413" t="s">
        <v>647</v>
      </c>
      <c r="B9" s="413"/>
      <c r="C9" s="413"/>
      <c r="D9" s="413"/>
      <c r="E9" s="413"/>
      <c r="F9" s="413"/>
      <c r="G9" s="413"/>
      <c r="H9" s="413"/>
      <c r="I9" s="413"/>
      <c r="K9" s="409">
        <v>1.2</v>
      </c>
      <c r="L9" s="410"/>
      <c r="M9" s="409">
        <v>1</v>
      </c>
      <c r="N9" s="410"/>
      <c r="O9" s="409">
        <v>1.2</v>
      </c>
      <c r="P9" s="410"/>
      <c r="Q9" s="409"/>
      <c r="R9" s="410"/>
      <c r="S9" s="409">
        <v>1.8</v>
      </c>
      <c r="T9" s="410"/>
      <c r="U9" s="409"/>
      <c r="V9" s="410"/>
      <c r="W9" s="409"/>
      <c r="X9" s="410"/>
      <c r="Y9" s="409">
        <v>1.5</v>
      </c>
      <c r="Z9" s="410"/>
      <c r="AA9" s="409">
        <v>1.1000000000000001</v>
      </c>
      <c r="AB9" s="410"/>
      <c r="AC9" s="409">
        <v>0.9</v>
      </c>
      <c r="AD9" s="410"/>
      <c r="AE9" s="409">
        <v>1.1000000000000001</v>
      </c>
      <c r="AF9" s="410"/>
    </row>
    <row r="10" spans="1:32" x14ac:dyDescent="0.35">
      <c r="A10" s="413" t="s">
        <v>648</v>
      </c>
      <c r="B10" s="413"/>
      <c r="C10" s="413"/>
      <c r="D10" s="413"/>
      <c r="E10" s="413"/>
      <c r="F10" s="413"/>
      <c r="G10" s="413"/>
      <c r="H10" s="413"/>
      <c r="I10" s="413"/>
      <c r="K10" s="409">
        <v>1.2</v>
      </c>
      <c r="L10" s="410"/>
      <c r="M10" s="409">
        <v>1</v>
      </c>
      <c r="N10" s="410"/>
      <c r="O10" s="409">
        <v>1.2</v>
      </c>
      <c r="P10" s="410"/>
      <c r="Q10" s="409"/>
      <c r="R10" s="410"/>
      <c r="S10" s="409">
        <v>1.8</v>
      </c>
      <c r="T10" s="410"/>
      <c r="U10" s="409"/>
      <c r="V10" s="410"/>
      <c r="W10" s="409"/>
      <c r="X10" s="410"/>
      <c r="Y10" s="409">
        <v>1.5</v>
      </c>
      <c r="Z10" s="410"/>
      <c r="AA10" s="409">
        <v>1.1000000000000001</v>
      </c>
      <c r="AB10" s="410"/>
      <c r="AC10" s="409">
        <v>0.9</v>
      </c>
      <c r="AD10" s="410"/>
      <c r="AE10" s="409">
        <v>1.1000000000000001</v>
      </c>
      <c r="AF10" s="410"/>
    </row>
    <row r="11" spans="1:32" x14ac:dyDescent="0.35">
      <c r="A11" s="413" t="s">
        <v>649</v>
      </c>
      <c r="B11" s="413"/>
      <c r="C11" s="413"/>
      <c r="D11" s="413"/>
      <c r="E11" s="413"/>
      <c r="F11" s="413"/>
      <c r="G11" s="413"/>
      <c r="H11" s="413"/>
      <c r="I11" s="413"/>
      <c r="K11" s="409">
        <v>1.2</v>
      </c>
      <c r="L11" s="410"/>
      <c r="M11" s="409">
        <v>1</v>
      </c>
      <c r="N11" s="410"/>
      <c r="O11" s="409">
        <v>1.2</v>
      </c>
      <c r="P11" s="410"/>
      <c r="Q11" s="409"/>
      <c r="R11" s="410"/>
      <c r="S11" s="409">
        <v>1.8</v>
      </c>
      <c r="T11" s="410"/>
      <c r="U11" s="409"/>
      <c r="V11" s="410"/>
      <c r="W11" s="409"/>
      <c r="X11" s="410"/>
      <c r="Y11" s="409">
        <v>1.5</v>
      </c>
      <c r="Z11" s="410"/>
      <c r="AA11" s="409">
        <v>1.1000000000000001</v>
      </c>
      <c r="AB11" s="410"/>
      <c r="AC11" s="409">
        <v>0.9</v>
      </c>
      <c r="AD11" s="410"/>
      <c r="AE11" s="409">
        <v>1.1000000000000001</v>
      </c>
      <c r="AF11" s="410"/>
    </row>
    <row r="12" spans="1:32" ht="8.5" customHeight="1" x14ac:dyDescent="0.35">
      <c r="A12" s="192"/>
      <c r="B12" s="192"/>
      <c r="C12" s="192"/>
      <c r="D12" s="192"/>
      <c r="E12" s="192"/>
      <c r="F12" s="192"/>
      <c r="G12" s="192"/>
      <c r="H12" s="192"/>
      <c r="I12" s="192"/>
    </row>
    <row r="13" spans="1:32" x14ac:dyDescent="0.35">
      <c r="A13" s="595" t="s">
        <v>38</v>
      </c>
      <c r="B13" s="595"/>
      <c r="C13" s="595"/>
      <c r="D13" s="595"/>
      <c r="E13" s="595"/>
      <c r="F13" s="595"/>
      <c r="G13" s="595"/>
      <c r="H13" s="595"/>
      <c r="I13" s="595"/>
    </row>
    <row r="14" spans="1:32" x14ac:dyDescent="0.35">
      <c r="A14" s="413" t="s">
        <v>40</v>
      </c>
      <c r="B14" s="413"/>
      <c r="C14" s="413"/>
      <c r="D14" s="413"/>
      <c r="E14" s="413"/>
      <c r="F14" s="413"/>
      <c r="G14" s="413"/>
      <c r="H14" s="413"/>
      <c r="I14" s="413"/>
      <c r="K14" s="421">
        <v>0.8</v>
      </c>
      <c r="L14" s="421"/>
      <c r="M14" s="421">
        <v>0.8</v>
      </c>
      <c r="N14" s="421"/>
      <c r="O14" s="409">
        <v>0.7</v>
      </c>
      <c r="P14" s="410"/>
      <c r="Q14" s="409"/>
      <c r="R14" s="410"/>
      <c r="S14" s="409">
        <v>0.7</v>
      </c>
      <c r="T14" s="410"/>
      <c r="U14" s="409"/>
      <c r="V14" s="410"/>
      <c r="W14" s="409"/>
      <c r="X14" s="410"/>
      <c r="Y14" s="409">
        <v>0.7</v>
      </c>
      <c r="Z14" s="410"/>
      <c r="AA14" s="421">
        <v>0.8</v>
      </c>
      <c r="AB14" s="421"/>
      <c r="AC14" s="421">
        <v>1.1000000000000001</v>
      </c>
      <c r="AD14" s="421"/>
      <c r="AE14" s="409">
        <v>1.3</v>
      </c>
      <c r="AF14" s="410"/>
    </row>
    <row r="15" spans="1:32" x14ac:dyDescent="0.35">
      <c r="A15" s="413" t="s">
        <v>39</v>
      </c>
      <c r="B15" s="413"/>
      <c r="C15" s="413"/>
      <c r="D15" s="413"/>
      <c r="E15" s="413"/>
      <c r="F15" s="413"/>
      <c r="G15" s="413"/>
      <c r="H15" s="413"/>
      <c r="I15" s="413"/>
      <c r="K15" s="421">
        <v>0.8</v>
      </c>
      <c r="L15" s="421"/>
      <c r="M15" s="421">
        <v>0.8</v>
      </c>
      <c r="N15" s="421"/>
      <c r="O15" s="409">
        <v>0.7</v>
      </c>
      <c r="P15" s="410"/>
      <c r="Q15" s="409"/>
      <c r="R15" s="410"/>
      <c r="S15" s="409">
        <v>0.7</v>
      </c>
      <c r="T15" s="410"/>
      <c r="U15" s="409"/>
      <c r="V15" s="410"/>
      <c r="W15" s="409"/>
      <c r="X15" s="410"/>
      <c r="Y15" s="409">
        <v>1.1000000000000001</v>
      </c>
      <c r="Z15" s="410"/>
      <c r="AA15" s="421">
        <v>0.8</v>
      </c>
      <c r="AB15" s="421"/>
      <c r="AC15" s="421">
        <v>1.1000000000000001</v>
      </c>
      <c r="AD15" s="421"/>
      <c r="AE15" s="409">
        <v>1.3</v>
      </c>
      <c r="AF15" s="410"/>
    </row>
    <row r="16" spans="1:32" x14ac:dyDescent="0.35">
      <c r="A16" s="413" t="s">
        <v>44</v>
      </c>
      <c r="B16" s="413"/>
      <c r="C16" s="413"/>
      <c r="D16" s="413"/>
      <c r="E16" s="413"/>
      <c r="F16" s="413"/>
      <c r="G16" s="413"/>
      <c r="H16" s="413"/>
      <c r="I16" s="413"/>
      <c r="K16" s="421">
        <v>0.8</v>
      </c>
      <c r="L16" s="421"/>
      <c r="M16" s="421">
        <v>0.8</v>
      </c>
      <c r="N16" s="421"/>
      <c r="O16" s="409">
        <v>0.7</v>
      </c>
      <c r="P16" s="410"/>
      <c r="Q16" s="409"/>
      <c r="R16" s="410"/>
      <c r="S16" s="409">
        <v>0.7</v>
      </c>
      <c r="T16" s="410"/>
      <c r="U16" s="409"/>
      <c r="V16" s="410"/>
      <c r="W16" s="409"/>
      <c r="X16" s="410"/>
      <c r="Y16" s="409">
        <v>0.7</v>
      </c>
      <c r="Z16" s="410"/>
      <c r="AA16" s="421">
        <v>0.8</v>
      </c>
      <c r="AB16" s="421"/>
      <c r="AC16" s="421">
        <v>1.1000000000000001</v>
      </c>
      <c r="AD16" s="421"/>
      <c r="AE16" s="409">
        <v>0.7</v>
      </c>
      <c r="AF16" s="410"/>
    </row>
    <row r="17" spans="1:32" x14ac:dyDescent="0.35">
      <c r="A17" s="413" t="s">
        <v>42</v>
      </c>
      <c r="B17" s="413"/>
      <c r="C17" s="413"/>
      <c r="D17" s="413"/>
      <c r="E17" s="413"/>
      <c r="F17" s="413"/>
      <c r="G17" s="413"/>
      <c r="H17" s="413"/>
      <c r="I17" s="413"/>
      <c r="K17" s="421">
        <v>0.8</v>
      </c>
      <c r="L17" s="421"/>
      <c r="M17" s="421">
        <v>0.8</v>
      </c>
      <c r="N17" s="421"/>
      <c r="O17" s="409">
        <v>0.7</v>
      </c>
      <c r="P17" s="410"/>
      <c r="Q17" s="409"/>
      <c r="R17" s="410"/>
      <c r="S17" s="409">
        <v>0.7</v>
      </c>
      <c r="T17" s="410"/>
      <c r="U17" s="409"/>
      <c r="V17" s="410"/>
      <c r="W17" s="409"/>
      <c r="X17" s="410"/>
      <c r="Y17" s="409">
        <v>0.7</v>
      </c>
      <c r="Z17" s="410"/>
      <c r="AA17" s="421">
        <v>0.8</v>
      </c>
      <c r="AB17" s="421"/>
      <c r="AC17" s="421">
        <v>0.9</v>
      </c>
      <c r="AD17" s="421"/>
      <c r="AE17" s="409">
        <v>1.3</v>
      </c>
      <c r="AF17" s="410"/>
    </row>
    <row r="18" spans="1:32" x14ac:dyDescent="0.35">
      <c r="A18" s="413" t="s">
        <v>41</v>
      </c>
      <c r="B18" s="413"/>
      <c r="C18" s="413"/>
      <c r="D18" s="413"/>
      <c r="E18" s="413"/>
      <c r="F18" s="413"/>
      <c r="G18" s="413"/>
      <c r="H18" s="413"/>
      <c r="I18" s="413"/>
      <c r="K18" s="421">
        <v>0.8</v>
      </c>
      <c r="L18" s="421"/>
      <c r="M18" s="421">
        <v>0.8</v>
      </c>
      <c r="N18" s="421"/>
      <c r="O18" s="409">
        <v>0.7</v>
      </c>
      <c r="P18" s="410"/>
      <c r="Q18" s="409"/>
      <c r="R18" s="410"/>
      <c r="S18" s="409">
        <v>0.7</v>
      </c>
      <c r="T18" s="410"/>
      <c r="U18" s="409"/>
      <c r="V18" s="410"/>
      <c r="W18" s="409"/>
      <c r="X18" s="410"/>
      <c r="Y18" s="409">
        <v>0.7</v>
      </c>
      <c r="Z18" s="410"/>
      <c r="AA18" s="421">
        <v>0.8</v>
      </c>
      <c r="AB18" s="421"/>
      <c r="AC18" s="421">
        <v>1.1000000000000001</v>
      </c>
      <c r="AD18" s="421"/>
      <c r="AE18" s="409">
        <v>1.3</v>
      </c>
      <c r="AF18" s="410"/>
    </row>
    <row r="19" spans="1:32" x14ac:dyDescent="0.35">
      <c r="A19" s="413" t="s">
        <v>43</v>
      </c>
      <c r="B19" s="413"/>
      <c r="C19" s="413"/>
      <c r="D19" s="413"/>
      <c r="E19" s="413"/>
      <c r="F19" s="413"/>
      <c r="G19" s="413"/>
      <c r="H19" s="413"/>
      <c r="I19" s="413"/>
      <c r="K19" s="421">
        <v>0.8</v>
      </c>
      <c r="L19" s="421"/>
      <c r="M19" s="421">
        <v>0.8</v>
      </c>
      <c r="N19" s="421"/>
      <c r="O19" s="409">
        <v>0.7</v>
      </c>
      <c r="P19" s="410"/>
      <c r="Q19" s="409"/>
      <c r="R19" s="410"/>
      <c r="S19" s="409">
        <v>0.7</v>
      </c>
      <c r="T19" s="410"/>
      <c r="U19" s="409"/>
      <c r="V19" s="410"/>
      <c r="W19" s="409"/>
      <c r="X19" s="410"/>
      <c r="Y19" s="409">
        <v>0.7</v>
      </c>
      <c r="Z19" s="410"/>
      <c r="AA19" s="421">
        <v>0.8</v>
      </c>
      <c r="AB19" s="421"/>
      <c r="AC19" s="421">
        <v>1.1000000000000001</v>
      </c>
      <c r="AD19" s="421"/>
      <c r="AE19" s="409">
        <v>1.3</v>
      </c>
      <c r="AF19" s="410"/>
    </row>
    <row r="20" spans="1:32" ht="8.5" customHeight="1" x14ac:dyDescent="0.35"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x14ac:dyDescent="0.35">
      <c r="A21" s="543" t="s">
        <v>45</v>
      </c>
      <c r="B21" s="543"/>
      <c r="C21" s="543"/>
      <c r="D21" s="543"/>
      <c r="E21" s="543"/>
      <c r="F21" s="543"/>
      <c r="G21" s="543"/>
      <c r="H21" s="543"/>
      <c r="I21" s="543"/>
      <c r="K21" s="188"/>
      <c r="L21" s="188"/>
      <c r="M21" s="194"/>
      <c r="N21" s="194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9"/>
      <c r="AB21" s="199"/>
      <c r="AC21" s="197"/>
      <c r="AD21" s="197"/>
      <c r="AE21" s="197"/>
      <c r="AF21" s="197"/>
    </row>
    <row r="22" spans="1:32" x14ac:dyDescent="0.35">
      <c r="A22" s="413" t="s">
        <v>46</v>
      </c>
      <c r="B22" s="413"/>
      <c r="C22" s="413"/>
      <c r="D22" s="413"/>
      <c r="E22" s="413"/>
      <c r="F22" s="413"/>
      <c r="G22" s="413"/>
      <c r="H22" s="413"/>
      <c r="I22" s="413"/>
      <c r="K22" s="421">
        <v>1.2</v>
      </c>
      <c r="L22" s="421"/>
      <c r="M22" s="421">
        <v>1.1000000000000001</v>
      </c>
      <c r="N22" s="421"/>
      <c r="O22" s="409">
        <v>1.2</v>
      </c>
      <c r="P22" s="410"/>
      <c r="Q22" s="409"/>
      <c r="R22" s="410"/>
      <c r="S22" s="409">
        <v>0.7</v>
      </c>
      <c r="T22" s="410"/>
      <c r="U22" s="409"/>
      <c r="V22" s="410"/>
      <c r="W22" s="409"/>
      <c r="X22" s="410"/>
      <c r="Y22" s="409">
        <v>0.8</v>
      </c>
      <c r="Z22" s="410"/>
      <c r="AA22" s="421">
        <v>1.1000000000000001</v>
      </c>
      <c r="AB22" s="421"/>
      <c r="AC22" s="421">
        <v>1.1000000000000001</v>
      </c>
      <c r="AD22" s="421"/>
      <c r="AE22" s="409">
        <v>1.3</v>
      </c>
      <c r="AF22" s="410"/>
    </row>
    <row r="23" spans="1:32" x14ac:dyDescent="0.35">
      <c r="A23" s="413" t="s">
        <v>47</v>
      </c>
      <c r="B23" s="413"/>
      <c r="C23" s="413"/>
      <c r="D23" s="413"/>
      <c r="E23" s="413"/>
      <c r="F23" s="413"/>
      <c r="G23" s="413"/>
      <c r="H23" s="413"/>
      <c r="I23" s="413"/>
      <c r="K23" s="421">
        <v>1.2</v>
      </c>
      <c r="L23" s="421"/>
      <c r="M23" s="421">
        <v>1.1000000000000001</v>
      </c>
      <c r="N23" s="421"/>
      <c r="O23" s="409">
        <v>1.2</v>
      </c>
      <c r="P23" s="410"/>
      <c r="Q23" s="409"/>
      <c r="R23" s="410"/>
      <c r="S23" s="409">
        <v>0.7</v>
      </c>
      <c r="T23" s="410"/>
      <c r="U23" s="409"/>
      <c r="V23" s="410"/>
      <c r="W23" s="409"/>
      <c r="X23" s="410"/>
      <c r="Y23" s="409">
        <v>1.3</v>
      </c>
      <c r="Z23" s="410"/>
      <c r="AA23" s="421">
        <v>1.1000000000000001</v>
      </c>
      <c r="AB23" s="421"/>
      <c r="AC23" s="421">
        <v>1.1000000000000001</v>
      </c>
      <c r="AD23" s="421"/>
      <c r="AE23" s="409">
        <v>1.3</v>
      </c>
      <c r="AF23" s="410"/>
    </row>
    <row r="24" spans="1:32" x14ac:dyDescent="0.35">
      <c r="A24" s="413" t="s">
        <v>222</v>
      </c>
      <c r="B24" s="413"/>
      <c r="C24" s="413"/>
      <c r="D24" s="413"/>
      <c r="E24" s="413"/>
      <c r="F24" s="413"/>
      <c r="G24" s="413"/>
      <c r="H24" s="413"/>
      <c r="I24" s="413"/>
      <c r="K24" s="421">
        <v>1.2</v>
      </c>
      <c r="L24" s="421"/>
      <c r="M24" s="421">
        <v>1.1000000000000001</v>
      </c>
      <c r="N24" s="421"/>
      <c r="O24" s="409">
        <v>1.2</v>
      </c>
      <c r="P24" s="410"/>
      <c r="Q24" s="409"/>
      <c r="R24" s="410"/>
      <c r="S24" s="409">
        <v>0.7</v>
      </c>
      <c r="T24" s="410"/>
      <c r="U24" s="409"/>
      <c r="V24" s="410"/>
      <c r="W24" s="409"/>
      <c r="X24" s="410"/>
      <c r="Y24" s="409">
        <v>1.3</v>
      </c>
      <c r="Z24" s="410"/>
      <c r="AA24" s="421">
        <v>1.1000000000000001</v>
      </c>
      <c r="AB24" s="421"/>
      <c r="AC24" s="421">
        <v>1.1000000000000001</v>
      </c>
      <c r="AD24" s="421"/>
      <c r="AE24" s="409">
        <v>1.3</v>
      </c>
      <c r="AF24" s="410"/>
    </row>
    <row r="25" spans="1:32" ht="8.5" customHeight="1" x14ac:dyDescent="0.35"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x14ac:dyDescent="0.35">
      <c r="A26" s="543" t="s">
        <v>48</v>
      </c>
      <c r="B26" s="543"/>
      <c r="C26" s="543"/>
      <c r="D26" s="543"/>
      <c r="E26" s="543"/>
      <c r="F26" s="543"/>
      <c r="G26" s="543"/>
      <c r="H26" s="543"/>
      <c r="I26" s="543"/>
      <c r="K26" s="188"/>
      <c r="L26" s="188"/>
      <c r="M26" s="194"/>
      <c r="N26" s="194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9"/>
      <c r="AB26" s="199"/>
      <c r="AC26" s="197"/>
      <c r="AD26" s="197"/>
      <c r="AE26" s="197"/>
      <c r="AF26" s="197"/>
    </row>
    <row r="27" spans="1:32" x14ac:dyDescent="0.35">
      <c r="A27" s="413" t="s">
        <v>52</v>
      </c>
      <c r="B27" s="413"/>
      <c r="C27" s="413"/>
      <c r="D27" s="413"/>
      <c r="E27" s="413"/>
      <c r="F27" s="413"/>
      <c r="G27" s="413"/>
      <c r="H27" s="413"/>
      <c r="I27" s="413"/>
      <c r="K27" s="421">
        <v>1.1000000000000001</v>
      </c>
      <c r="L27" s="421"/>
      <c r="M27" s="421">
        <v>1.1000000000000001</v>
      </c>
      <c r="N27" s="421"/>
      <c r="O27" s="409">
        <v>1.2</v>
      </c>
      <c r="P27" s="410"/>
      <c r="Q27" s="409"/>
      <c r="R27" s="410"/>
      <c r="S27" s="409">
        <v>0.7</v>
      </c>
      <c r="T27" s="410"/>
      <c r="U27" s="409"/>
      <c r="V27" s="410"/>
      <c r="W27" s="409"/>
      <c r="X27" s="410"/>
      <c r="Y27" s="421">
        <v>0.8</v>
      </c>
      <c r="Z27" s="421"/>
      <c r="AA27" s="421">
        <v>0.8</v>
      </c>
      <c r="AB27" s="421"/>
      <c r="AC27" s="409">
        <v>1</v>
      </c>
      <c r="AD27" s="410"/>
      <c r="AE27" s="409">
        <v>1.2</v>
      </c>
      <c r="AF27" s="410"/>
    </row>
    <row r="28" spans="1:32" x14ac:dyDescent="0.35">
      <c r="A28" s="413" t="s">
        <v>51</v>
      </c>
      <c r="B28" s="413"/>
      <c r="C28" s="413"/>
      <c r="D28" s="413"/>
      <c r="E28" s="413"/>
      <c r="F28" s="413"/>
      <c r="G28" s="413"/>
      <c r="H28" s="413"/>
      <c r="I28" s="413"/>
      <c r="K28" s="421">
        <v>1.1000000000000001</v>
      </c>
      <c r="L28" s="421"/>
      <c r="M28" s="421">
        <v>1.1000000000000001</v>
      </c>
      <c r="N28" s="421"/>
      <c r="O28" s="409">
        <v>1.2</v>
      </c>
      <c r="P28" s="410"/>
      <c r="Q28" s="409"/>
      <c r="R28" s="410"/>
      <c r="S28" s="409">
        <v>0.7</v>
      </c>
      <c r="T28" s="410"/>
      <c r="U28" s="409"/>
      <c r="V28" s="410"/>
      <c r="W28" s="409"/>
      <c r="X28" s="410"/>
      <c r="Y28" s="421">
        <v>0.8</v>
      </c>
      <c r="Z28" s="421"/>
      <c r="AA28" s="421">
        <v>0.8</v>
      </c>
      <c r="AB28" s="421"/>
      <c r="AC28" s="409">
        <v>1</v>
      </c>
      <c r="AD28" s="410"/>
      <c r="AE28" s="409">
        <v>1.2</v>
      </c>
      <c r="AF28" s="410"/>
    </row>
    <row r="29" spans="1:32" x14ac:dyDescent="0.35">
      <c r="A29" s="413" t="s">
        <v>53</v>
      </c>
      <c r="B29" s="413"/>
      <c r="C29" s="413"/>
      <c r="D29" s="413"/>
      <c r="E29" s="413"/>
      <c r="F29" s="413"/>
      <c r="G29" s="413"/>
      <c r="H29" s="413"/>
      <c r="I29" s="413"/>
      <c r="K29" s="421">
        <v>1.1000000000000001</v>
      </c>
      <c r="L29" s="421"/>
      <c r="M29" s="421">
        <v>1.1000000000000001</v>
      </c>
      <c r="N29" s="421"/>
      <c r="O29" s="409">
        <v>1.2</v>
      </c>
      <c r="P29" s="410"/>
      <c r="Q29" s="409"/>
      <c r="R29" s="410"/>
      <c r="S29" s="409">
        <v>0.7</v>
      </c>
      <c r="T29" s="410"/>
      <c r="U29" s="409"/>
      <c r="V29" s="410"/>
      <c r="W29" s="409"/>
      <c r="X29" s="410"/>
      <c r="Y29" s="421">
        <v>0.8</v>
      </c>
      <c r="Z29" s="421"/>
      <c r="AA29" s="421">
        <v>0.8</v>
      </c>
      <c r="AB29" s="421"/>
      <c r="AC29" s="409">
        <v>1</v>
      </c>
      <c r="AD29" s="410"/>
      <c r="AE29" s="409">
        <v>1.2</v>
      </c>
      <c r="AF29" s="410"/>
    </row>
    <row r="30" spans="1:32" x14ac:dyDescent="0.35">
      <c r="A30" s="413" t="s">
        <v>421</v>
      </c>
      <c r="B30" s="413"/>
      <c r="C30" s="413"/>
      <c r="D30" s="413"/>
      <c r="E30" s="413"/>
      <c r="F30" s="413"/>
      <c r="G30" s="413"/>
      <c r="H30" s="413"/>
      <c r="I30" s="413"/>
      <c r="K30" s="421">
        <v>1.1000000000000001</v>
      </c>
      <c r="L30" s="421"/>
      <c r="M30" s="421">
        <v>1.1000000000000001</v>
      </c>
      <c r="N30" s="421"/>
      <c r="O30" s="409">
        <v>1.2</v>
      </c>
      <c r="P30" s="410"/>
      <c r="Q30" s="409"/>
      <c r="R30" s="410"/>
      <c r="S30" s="409">
        <v>1.1000000000000001</v>
      </c>
      <c r="T30" s="410"/>
      <c r="U30" s="409"/>
      <c r="V30" s="410"/>
      <c r="W30" s="409"/>
      <c r="X30" s="410"/>
      <c r="Y30" s="421">
        <v>1.2</v>
      </c>
      <c r="Z30" s="421"/>
      <c r="AA30" s="421">
        <v>0.8</v>
      </c>
      <c r="AB30" s="421"/>
      <c r="AC30" s="409">
        <v>1</v>
      </c>
      <c r="AD30" s="410"/>
      <c r="AE30" s="409">
        <v>1.2</v>
      </c>
      <c r="AF30" s="410"/>
    </row>
    <row r="31" spans="1:32" x14ac:dyDescent="0.35">
      <c r="A31" s="413" t="s">
        <v>49</v>
      </c>
      <c r="B31" s="413"/>
      <c r="C31" s="413"/>
      <c r="D31" s="413"/>
      <c r="E31" s="413"/>
      <c r="F31" s="413"/>
      <c r="G31" s="413"/>
      <c r="H31" s="413"/>
      <c r="I31" s="413"/>
      <c r="K31" s="421">
        <v>1.1000000000000001</v>
      </c>
      <c r="L31" s="421"/>
      <c r="M31" s="421">
        <v>1.1000000000000001</v>
      </c>
      <c r="N31" s="421"/>
      <c r="O31" s="409">
        <v>1.2</v>
      </c>
      <c r="P31" s="410"/>
      <c r="Q31" s="409"/>
      <c r="R31" s="410"/>
      <c r="S31" s="409">
        <v>0.7</v>
      </c>
      <c r="T31" s="410"/>
      <c r="U31" s="409"/>
      <c r="V31" s="410"/>
      <c r="W31" s="409"/>
      <c r="X31" s="410"/>
      <c r="Y31" s="421">
        <v>0.8</v>
      </c>
      <c r="Z31" s="421"/>
      <c r="AA31" s="421">
        <v>0.8</v>
      </c>
      <c r="AB31" s="421"/>
      <c r="AC31" s="409">
        <v>1.2</v>
      </c>
      <c r="AD31" s="410"/>
      <c r="AE31" s="409">
        <v>1.2</v>
      </c>
      <c r="AF31" s="410"/>
    </row>
    <row r="32" spans="1:32" x14ac:dyDescent="0.35">
      <c r="A32" s="413" t="s">
        <v>50</v>
      </c>
      <c r="B32" s="413"/>
      <c r="C32" s="413"/>
      <c r="D32" s="413"/>
      <c r="E32" s="413"/>
      <c r="F32" s="413"/>
      <c r="G32" s="413"/>
      <c r="H32" s="413"/>
      <c r="I32" s="413"/>
      <c r="K32" s="421">
        <v>1.1000000000000001</v>
      </c>
      <c r="L32" s="421"/>
      <c r="M32" s="421">
        <v>1.1000000000000001</v>
      </c>
      <c r="N32" s="421"/>
      <c r="O32" s="409">
        <v>1.2</v>
      </c>
      <c r="P32" s="410"/>
      <c r="Q32" s="409"/>
      <c r="R32" s="410"/>
      <c r="S32" s="409">
        <v>0.7</v>
      </c>
      <c r="T32" s="410"/>
      <c r="U32" s="409"/>
      <c r="V32" s="410"/>
      <c r="W32" s="409"/>
      <c r="X32" s="410"/>
      <c r="Y32" s="421">
        <v>0.8</v>
      </c>
      <c r="Z32" s="421"/>
      <c r="AA32" s="421">
        <v>0.8</v>
      </c>
      <c r="AB32" s="421"/>
      <c r="AC32" s="409">
        <v>1</v>
      </c>
      <c r="AD32" s="410"/>
      <c r="AE32" s="409">
        <v>0.8</v>
      </c>
      <c r="AF32" s="410"/>
    </row>
    <row r="33" spans="1:32" ht="8.5" customHeight="1" x14ac:dyDescent="0.35"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x14ac:dyDescent="0.35">
      <c r="A34" s="543" t="s">
        <v>54</v>
      </c>
      <c r="B34" s="543"/>
      <c r="C34" s="543"/>
      <c r="D34" s="543"/>
      <c r="E34" s="543"/>
      <c r="F34" s="543"/>
      <c r="G34" s="543"/>
      <c r="H34" s="543"/>
      <c r="I34" s="543"/>
      <c r="K34" s="188"/>
      <c r="L34" s="188"/>
      <c r="M34" s="194"/>
      <c r="N34" s="194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9"/>
      <c r="AB34" s="199"/>
      <c r="AC34" s="197"/>
      <c r="AD34" s="197"/>
      <c r="AE34" s="197"/>
      <c r="AF34" s="197"/>
    </row>
    <row r="35" spans="1:32" x14ac:dyDescent="0.35">
      <c r="A35" s="413" t="s">
        <v>55</v>
      </c>
      <c r="B35" s="413"/>
      <c r="C35" s="413"/>
      <c r="D35" s="413"/>
      <c r="E35" s="413"/>
      <c r="F35" s="413"/>
      <c r="G35" s="413"/>
      <c r="H35" s="413"/>
      <c r="I35" s="413"/>
      <c r="K35" s="421">
        <v>0.7</v>
      </c>
      <c r="L35" s="421"/>
      <c r="M35" s="409">
        <v>1</v>
      </c>
      <c r="N35" s="410"/>
      <c r="O35" s="421">
        <v>0.8</v>
      </c>
      <c r="P35" s="421"/>
      <c r="Q35" s="409"/>
      <c r="R35" s="410"/>
      <c r="S35" s="409">
        <v>0.7</v>
      </c>
      <c r="T35" s="410"/>
      <c r="U35" s="409"/>
      <c r="V35" s="410"/>
      <c r="W35" s="409"/>
      <c r="X35" s="410"/>
      <c r="Y35" s="409">
        <v>0.7</v>
      </c>
      <c r="Z35" s="410"/>
      <c r="AA35" s="409">
        <v>1</v>
      </c>
      <c r="AB35" s="410"/>
      <c r="AC35" s="409">
        <v>1.1000000000000001</v>
      </c>
      <c r="AD35" s="410"/>
      <c r="AE35" s="409">
        <v>0.7</v>
      </c>
      <c r="AF35" s="410"/>
    </row>
    <row r="36" spans="1:32" x14ac:dyDescent="0.35">
      <c r="A36" s="413" t="s">
        <v>362</v>
      </c>
      <c r="B36" s="413"/>
      <c r="C36" s="413"/>
      <c r="D36" s="413"/>
      <c r="E36" s="413"/>
      <c r="F36" s="413"/>
      <c r="G36" s="413"/>
      <c r="H36" s="413"/>
      <c r="I36" s="413"/>
      <c r="K36" s="421">
        <v>0.7</v>
      </c>
      <c r="L36" s="421"/>
      <c r="M36" s="409">
        <v>1</v>
      </c>
      <c r="N36" s="410"/>
      <c r="O36" s="421">
        <v>0.8</v>
      </c>
      <c r="P36" s="421"/>
      <c r="Q36" s="409"/>
      <c r="R36" s="410"/>
      <c r="S36" s="409">
        <v>0.7</v>
      </c>
      <c r="T36" s="410"/>
      <c r="U36" s="409"/>
      <c r="V36" s="410"/>
      <c r="W36" s="409"/>
      <c r="X36" s="410"/>
      <c r="Y36" s="409">
        <v>0.7</v>
      </c>
      <c r="Z36" s="410"/>
      <c r="AA36" s="409">
        <v>1</v>
      </c>
      <c r="AB36" s="410"/>
      <c r="AC36" s="409">
        <v>0.9</v>
      </c>
      <c r="AD36" s="410"/>
      <c r="AE36" s="409">
        <v>0.7</v>
      </c>
      <c r="AF36" s="410"/>
    </row>
    <row r="37" spans="1:32" x14ac:dyDescent="0.35">
      <c r="A37" s="413" t="s">
        <v>57</v>
      </c>
      <c r="B37" s="413"/>
      <c r="C37" s="413"/>
      <c r="D37" s="413"/>
      <c r="E37" s="413"/>
      <c r="F37" s="413"/>
      <c r="G37" s="413"/>
      <c r="H37" s="413"/>
      <c r="I37" s="413"/>
      <c r="K37" s="421">
        <v>1.1000000000000001</v>
      </c>
      <c r="L37" s="421"/>
      <c r="M37" s="409">
        <v>1</v>
      </c>
      <c r="N37" s="410"/>
      <c r="O37" s="421">
        <v>0.8</v>
      </c>
      <c r="P37" s="421"/>
      <c r="Q37" s="409"/>
      <c r="R37" s="410"/>
      <c r="S37" s="409">
        <v>0.7</v>
      </c>
      <c r="T37" s="410"/>
      <c r="U37" s="409"/>
      <c r="V37" s="410"/>
      <c r="W37" s="409"/>
      <c r="X37" s="410"/>
      <c r="Y37" s="409">
        <v>0.7</v>
      </c>
      <c r="Z37" s="410"/>
      <c r="AA37" s="409">
        <v>1</v>
      </c>
      <c r="AB37" s="410"/>
      <c r="AC37" s="409">
        <v>1.1000000000000001</v>
      </c>
      <c r="AD37" s="410"/>
      <c r="AE37" s="409">
        <v>0.7</v>
      </c>
      <c r="AF37" s="410"/>
    </row>
    <row r="38" spans="1:32" x14ac:dyDescent="0.35">
      <c r="A38" s="413" t="s">
        <v>56</v>
      </c>
      <c r="B38" s="413"/>
      <c r="C38" s="413"/>
      <c r="D38" s="413"/>
      <c r="E38" s="413"/>
      <c r="F38" s="413"/>
      <c r="G38" s="413"/>
      <c r="H38" s="413"/>
      <c r="I38" s="413"/>
      <c r="K38" s="421">
        <v>0.7</v>
      </c>
      <c r="L38" s="421"/>
      <c r="M38" s="409">
        <v>1</v>
      </c>
      <c r="N38" s="410"/>
      <c r="O38" s="421">
        <v>0.8</v>
      </c>
      <c r="P38" s="421"/>
      <c r="Q38" s="409"/>
      <c r="R38" s="410"/>
      <c r="S38" s="409">
        <v>0.7</v>
      </c>
      <c r="T38" s="410"/>
      <c r="U38" s="409"/>
      <c r="V38" s="410"/>
      <c r="W38" s="409"/>
      <c r="X38" s="410"/>
      <c r="Y38" s="409">
        <v>0.7</v>
      </c>
      <c r="Z38" s="410"/>
      <c r="AA38" s="409">
        <v>1</v>
      </c>
      <c r="AB38" s="410"/>
      <c r="AC38" s="409">
        <v>1.1000000000000001</v>
      </c>
      <c r="AD38" s="410"/>
      <c r="AE38" s="409">
        <v>0.7</v>
      </c>
      <c r="AF38" s="410"/>
    </row>
    <row r="39" spans="1:32" ht="8.5" customHeight="1" x14ac:dyDescent="0.35"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x14ac:dyDescent="0.35">
      <c r="A40" s="543" t="s">
        <v>58</v>
      </c>
      <c r="B40" s="543"/>
      <c r="C40" s="543"/>
      <c r="D40" s="543"/>
      <c r="E40" s="543"/>
      <c r="F40" s="543"/>
      <c r="G40" s="543"/>
      <c r="H40" s="543"/>
      <c r="I40" s="543"/>
      <c r="K40" s="188"/>
      <c r="L40" s="188"/>
      <c r="M40" s="194"/>
      <c r="N40" s="194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9"/>
      <c r="AB40" s="199"/>
      <c r="AC40" s="197"/>
      <c r="AD40" s="197"/>
      <c r="AE40" s="197"/>
      <c r="AF40" s="197"/>
    </row>
    <row r="41" spans="1:32" x14ac:dyDescent="0.35">
      <c r="A41" s="413" t="s">
        <v>62</v>
      </c>
      <c r="B41" s="413"/>
      <c r="C41" s="413"/>
      <c r="D41" s="413"/>
      <c r="E41" s="413"/>
      <c r="F41" s="413"/>
      <c r="G41" s="413"/>
      <c r="H41" s="413"/>
      <c r="I41" s="413"/>
      <c r="K41" s="421">
        <v>1.2</v>
      </c>
      <c r="L41" s="421"/>
      <c r="M41" s="409">
        <v>1</v>
      </c>
      <c r="N41" s="410"/>
      <c r="O41" s="409">
        <v>1.2</v>
      </c>
      <c r="P41" s="410"/>
      <c r="Q41" s="409"/>
      <c r="R41" s="410"/>
      <c r="S41" s="409">
        <v>0.7</v>
      </c>
      <c r="T41" s="410"/>
      <c r="U41" s="409"/>
      <c r="V41" s="410"/>
      <c r="W41" s="409"/>
      <c r="X41" s="410"/>
      <c r="Y41" s="409">
        <v>1.1000000000000001</v>
      </c>
      <c r="Z41" s="410"/>
      <c r="AA41" s="409">
        <v>0.9</v>
      </c>
      <c r="AB41" s="410"/>
      <c r="AC41" s="409">
        <v>1</v>
      </c>
      <c r="AD41" s="410"/>
      <c r="AE41" s="409">
        <v>1</v>
      </c>
      <c r="AF41" s="410"/>
    </row>
    <row r="42" spans="1:32" x14ac:dyDescent="0.35">
      <c r="A42" s="413" t="s">
        <v>59</v>
      </c>
      <c r="B42" s="413"/>
      <c r="C42" s="413"/>
      <c r="D42" s="413"/>
      <c r="E42" s="413"/>
      <c r="F42" s="413"/>
      <c r="G42" s="413"/>
      <c r="H42" s="413"/>
      <c r="I42" s="413"/>
      <c r="K42" s="421">
        <v>1.2</v>
      </c>
      <c r="L42" s="421"/>
      <c r="M42" s="409">
        <v>1</v>
      </c>
      <c r="N42" s="410"/>
      <c r="O42" s="409">
        <v>0.9</v>
      </c>
      <c r="P42" s="410"/>
      <c r="Q42" s="409"/>
      <c r="R42" s="410"/>
      <c r="S42" s="409">
        <v>0.7</v>
      </c>
      <c r="T42" s="410"/>
      <c r="U42" s="409"/>
      <c r="V42" s="410"/>
      <c r="W42" s="409"/>
      <c r="X42" s="410"/>
      <c r="Y42" s="409">
        <v>0.9</v>
      </c>
      <c r="Z42" s="410"/>
      <c r="AA42" s="409">
        <v>0.9</v>
      </c>
      <c r="AB42" s="410"/>
      <c r="AC42" s="409">
        <v>1.1000000000000001</v>
      </c>
      <c r="AD42" s="410"/>
      <c r="AE42" s="409">
        <v>1.2</v>
      </c>
      <c r="AF42" s="410"/>
    </row>
    <row r="43" spans="1:32" x14ac:dyDescent="0.35">
      <c r="A43" s="413" t="s">
        <v>61</v>
      </c>
      <c r="B43" s="413"/>
      <c r="C43" s="413"/>
      <c r="D43" s="413"/>
      <c r="E43" s="413"/>
      <c r="F43" s="413"/>
      <c r="G43" s="413"/>
      <c r="H43" s="413"/>
      <c r="I43" s="413"/>
      <c r="K43" s="421">
        <v>1.2</v>
      </c>
      <c r="L43" s="421"/>
      <c r="M43" s="409">
        <v>1</v>
      </c>
      <c r="N43" s="410"/>
      <c r="O43" s="409">
        <v>0.9</v>
      </c>
      <c r="P43" s="410"/>
      <c r="Q43" s="409"/>
      <c r="R43" s="410"/>
      <c r="S43" s="409">
        <v>0.7</v>
      </c>
      <c r="T43" s="410"/>
      <c r="U43" s="409"/>
      <c r="V43" s="410"/>
      <c r="W43" s="409"/>
      <c r="X43" s="410"/>
      <c r="Y43" s="409">
        <v>0.9</v>
      </c>
      <c r="Z43" s="410"/>
      <c r="AA43" s="409">
        <v>0.9</v>
      </c>
      <c r="AB43" s="410"/>
      <c r="AC43" s="409">
        <v>0.8</v>
      </c>
      <c r="AD43" s="410"/>
      <c r="AE43" s="409">
        <v>1</v>
      </c>
      <c r="AF43" s="410"/>
    </row>
    <row r="44" spans="1:32" x14ac:dyDescent="0.35">
      <c r="A44" s="413" t="s">
        <v>60</v>
      </c>
      <c r="B44" s="413"/>
      <c r="C44" s="413"/>
      <c r="D44" s="413"/>
      <c r="E44" s="413"/>
      <c r="F44" s="413"/>
      <c r="G44" s="413"/>
      <c r="H44" s="413"/>
      <c r="I44" s="413"/>
      <c r="K44" s="421">
        <v>1.2</v>
      </c>
      <c r="L44" s="421"/>
      <c r="M44" s="409">
        <v>1</v>
      </c>
      <c r="N44" s="410"/>
      <c r="O44" s="409">
        <v>0.9</v>
      </c>
      <c r="P44" s="410"/>
      <c r="Q44" s="409"/>
      <c r="R44" s="410"/>
      <c r="S44" s="409">
        <v>0.7</v>
      </c>
      <c r="T44" s="410"/>
      <c r="U44" s="409"/>
      <c r="V44" s="410"/>
      <c r="W44" s="409"/>
      <c r="X44" s="410"/>
      <c r="Y44" s="409">
        <v>0.9</v>
      </c>
      <c r="Z44" s="410"/>
      <c r="AA44" s="409">
        <v>0.9</v>
      </c>
      <c r="AB44" s="410"/>
      <c r="AC44" s="409">
        <v>1</v>
      </c>
      <c r="AD44" s="410"/>
      <c r="AE44" s="409">
        <v>1</v>
      </c>
      <c r="AF44" s="410"/>
    </row>
    <row r="45" spans="1:32" x14ac:dyDescent="0.35">
      <c r="A45" s="413" t="s">
        <v>63</v>
      </c>
      <c r="B45" s="413"/>
      <c r="C45" s="413"/>
      <c r="D45" s="413"/>
      <c r="E45" s="413"/>
      <c r="F45" s="413"/>
      <c r="G45" s="413"/>
      <c r="H45" s="413"/>
      <c r="I45" s="413"/>
      <c r="K45" s="421">
        <v>1</v>
      </c>
      <c r="L45" s="421"/>
      <c r="M45" s="409">
        <v>1</v>
      </c>
      <c r="N45" s="410"/>
      <c r="O45" s="409">
        <v>0.9</v>
      </c>
      <c r="P45" s="410"/>
      <c r="Q45" s="409"/>
      <c r="R45" s="410"/>
      <c r="S45" s="409">
        <v>0.7</v>
      </c>
      <c r="T45" s="410"/>
      <c r="U45" s="409"/>
      <c r="V45" s="410"/>
      <c r="W45" s="409"/>
      <c r="X45" s="410"/>
      <c r="Y45" s="409">
        <v>0.9</v>
      </c>
      <c r="Z45" s="410"/>
      <c r="AA45" s="409">
        <v>0.9</v>
      </c>
      <c r="AB45" s="410"/>
      <c r="AC45" s="409">
        <v>1</v>
      </c>
      <c r="AD45" s="410"/>
      <c r="AE45" s="409">
        <v>1</v>
      </c>
      <c r="AF45" s="410"/>
    </row>
    <row r="46" spans="1:32" x14ac:dyDescent="0.35">
      <c r="A46" s="413" t="s">
        <v>370</v>
      </c>
      <c r="B46" s="413"/>
      <c r="C46" s="413"/>
      <c r="D46" s="413"/>
      <c r="E46" s="413"/>
      <c r="F46" s="413"/>
      <c r="G46" s="413"/>
      <c r="H46" s="413"/>
      <c r="I46" s="413"/>
      <c r="K46" s="421">
        <v>0.9</v>
      </c>
      <c r="L46" s="421"/>
      <c r="M46" s="409">
        <v>1</v>
      </c>
      <c r="N46" s="410"/>
      <c r="O46" s="409">
        <v>0.9</v>
      </c>
      <c r="P46" s="410"/>
      <c r="Q46" s="409"/>
      <c r="R46" s="410"/>
      <c r="S46" s="409">
        <v>0.7</v>
      </c>
      <c r="T46" s="410"/>
      <c r="U46" s="409"/>
      <c r="V46" s="410"/>
      <c r="W46" s="409"/>
      <c r="X46" s="410"/>
      <c r="Y46" s="409">
        <v>0.9</v>
      </c>
      <c r="Z46" s="410"/>
      <c r="AA46" s="409">
        <v>0.9</v>
      </c>
      <c r="AB46" s="410"/>
      <c r="AC46" s="409">
        <v>1</v>
      </c>
      <c r="AD46" s="410"/>
      <c r="AE46" s="409">
        <v>1</v>
      </c>
      <c r="AF46" s="410"/>
    </row>
    <row r="47" spans="1:32" ht="8.5" customHeight="1" x14ac:dyDescent="0.35"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x14ac:dyDescent="0.35">
      <c r="A48" s="543" t="s">
        <v>64</v>
      </c>
      <c r="B48" s="543"/>
      <c r="C48" s="543"/>
      <c r="D48" s="543"/>
      <c r="E48" s="543"/>
      <c r="F48" s="543"/>
      <c r="G48" s="543"/>
      <c r="H48" s="543"/>
      <c r="I48" s="543"/>
      <c r="K48" s="188"/>
      <c r="L48" s="188"/>
      <c r="M48" s="194"/>
      <c r="N48" s="194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197"/>
      <c r="Z48" s="197"/>
      <c r="AA48" s="199"/>
      <c r="AB48" s="199"/>
      <c r="AC48" s="197"/>
      <c r="AD48" s="197"/>
      <c r="AE48" s="197"/>
      <c r="AF48" s="197"/>
    </row>
    <row r="49" spans="1:32" x14ac:dyDescent="0.35">
      <c r="A49" s="413" t="s">
        <v>68</v>
      </c>
      <c r="B49" s="413"/>
      <c r="C49" s="413"/>
      <c r="D49" s="413"/>
      <c r="E49" s="413"/>
      <c r="F49" s="413"/>
      <c r="G49" s="413"/>
      <c r="H49" s="413"/>
      <c r="I49" s="413"/>
      <c r="K49" s="421">
        <v>0.8</v>
      </c>
      <c r="L49" s="421"/>
      <c r="M49" s="409">
        <v>1.1000000000000001</v>
      </c>
      <c r="N49" s="410"/>
      <c r="O49" s="409">
        <v>0.9</v>
      </c>
      <c r="P49" s="410"/>
      <c r="Q49" s="409"/>
      <c r="R49" s="410"/>
      <c r="S49" s="409">
        <v>0.7</v>
      </c>
      <c r="T49" s="410"/>
      <c r="U49" s="409"/>
      <c r="V49" s="410"/>
      <c r="W49" s="409"/>
      <c r="X49" s="410"/>
      <c r="Y49" s="409">
        <v>0.7</v>
      </c>
      <c r="Z49" s="410"/>
      <c r="AA49" s="409">
        <v>1.2</v>
      </c>
      <c r="AB49" s="410"/>
      <c r="AC49" s="409">
        <v>1.2</v>
      </c>
      <c r="AD49" s="410"/>
      <c r="AE49" s="409">
        <v>0.7</v>
      </c>
      <c r="AF49" s="410"/>
    </row>
    <row r="50" spans="1:32" x14ac:dyDescent="0.35">
      <c r="A50" s="413" t="s">
        <v>65</v>
      </c>
      <c r="B50" s="413"/>
      <c r="C50" s="413"/>
      <c r="D50" s="413"/>
      <c r="E50" s="413"/>
      <c r="F50" s="413"/>
      <c r="G50" s="413"/>
      <c r="H50" s="413"/>
      <c r="I50" s="413"/>
      <c r="K50" s="421">
        <v>0.8</v>
      </c>
      <c r="L50" s="421"/>
      <c r="M50" s="409">
        <v>1.1000000000000001</v>
      </c>
      <c r="N50" s="410"/>
      <c r="O50" s="409">
        <v>0.9</v>
      </c>
      <c r="P50" s="410"/>
      <c r="Q50" s="409"/>
      <c r="R50" s="410"/>
      <c r="S50" s="409">
        <v>0.7</v>
      </c>
      <c r="T50" s="410"/>
      <c r="U50" s="409"/>
      <c r="V50" s="410"/>
      <c r="W50" s="409"/>
      <c r="X50" s="410"/>
      <c r="Y50" s="409">
        <v>0.7</v>
      </c>
      <c r="Z50" s="410"/>
      <c r="AA50" s="409">
        <v>0.9</v>
      </c>
      <c r="AB50" s="410"/>
      <c r="AC50" s="409">
        <v>1.2</v>
      </c>
      <c r="AD50" s="410"/>
      <c r="AE50" s="409">
        <v>0.7</v>
      </c>
      <c r="AF50" s="410"/>
    </row>
    <row r="51" spans="1:32" x14ac:dyDescent="0.35">
      <c r="A51" s="413" t="s">
        <v>66</v>
      </c>
      <c r="B51" s="413"/>
      <c r="C51" s="413"/>
      <c r="D51" s="413"/>
      <c r="E51" s="413"/>
      <c r="F51" s="413"/>
      <c r="G51" s="413"/>
      <c r="H51" s="413"/>
      <c r="I51" s="413"/>
      <c r="K51" s="421">
        <v>0.8</v>
      </c>
      <c r="L51" s="421"/>
      <c r="M51" s="409">
        <v>1.1000000000000001</v>
      </c>
      <c r="N51" s="410"/>
      <c r="O51" s="409">
        <v>0.9</v>
      </c>
      <c r="P51" s="410"/>
      <c r="Q51" s="409"/>
      <c r="R51" s="410"/>
      <c r="S51" s="409">
        <v>0.7</v>
      </c>
      <c r="T51" s="410"/>
      <c r="U51" s="409"/>
      <c r="V51" s="410"/>
      <c r="W51" s="409"/>
      <c r="X51" s="410"/>
      <c r="Y51" s="409">
        <v>0.7</v>
      </c>
      <c r="Z51" s="410"/>
      <c r="AA51" s="409">
        <v>1.2</v>
      </c>
      <c r="AB51" s="410"/>
      <c r="AC51" s="409">
        <v>1.2</v>
      </c>
      <c r="AD51" s="410"/>
      <c r="AE51" s="409">
        <v>0.7</v>
      </c>
      <c r="AF51" s="410"/>
    </row>
    <row r="52" spans="1:32" x14ac:dyDescent="0.35">
      <c r="A52" s="413" t="s">
        <v>67</v>
      </c>
      <c r="B52" s="413"/>
      <c r="C52" s="413"/>
      <c r="D52" s="413"/>
      <c r="E52" s="413"/>
      <c r="F52" s="413"/>
      <c r="G52" s="413"/>
      <c r="H52" s="413"/>
      <c r="I52" s="413"/>
      <c r="K52" s="421">
        <v>0.8</v>
      </c>
      <c r="L52" s="421"/>
      <c r="M52" s="409">
        <v>1.1000000000000001</v>
      </c>
      <c r="N52" s="410"/>
      <c r="O52" s="409">
        <v>1.2</v>
      </c>
      <c r="P52" s="410"/>
      <c r="Q52" s="409"/>
      <c r="R52" s="410"/>
      <c r="S52" s="409">
        <v>0.7</v>
      </c>
      <c r="T52" s="410"/>
      <c r="U52" s="409"/>
      <c r="V52" s="410"/>
      <c r="W52" s="409"/>
      <c r="X52" s="410"/>
      <c r="Y52" s="409">
        <v>0.7</v>
      </c>
      <c r="Z52" s="410"/>
      <c r="AA52" s="409">
        <v>1.2</v>
      </c>
      <c r="AB52" s="410"/>
      <c r="AC52" s="409">
        <v>1.2</v>
      </c>
      <c r="AD52" s="410"/>
      <c r="AE52" s="409">
        <v>0.7</v>
      </c>
      <c r="AF52" s="410"/>
    </row>
    <row r="53" spans="1:32" ht="8.5" customHeight="1" x14ac:dyDescent="0.35"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x14ac:dyDescent="0.35">
      <c r="A54" s="543" t="s">
        <v>69</v>
      </c>
      <c r="B54" s="543"/>
      <c r="C54" s="543"/>
      <c r="D54" s="543"/>
      <c r="E54" s="543"/>
      <c r="F54" s="543"/>
      <c r="G54" s="543"/>
      <c r="H54" s="543"/>
      <c r="I54" s="543"/>
      <c r="K54" s="188"/>
      <c r="L54" s="188"/>
      <c r="M54" s="194"/>
      <c r="N54" s="194"/>
      <c r="O54" s="197"/>
      <c r="P54" s="197"/>
      <c r="Q54" s="197"/>
      <c r="R54" s="197"/>
      <c r="S54" s="197"/>
      <c r="T54" s="197"/>
      <c r="U54" s="197"/>
      <c r="V54" s="197"/>
      <c r="W54" s="197"/>
      <c r="X54" s="197"/>
      <c r="Y54" s="197"/>
      <c r="Z54" s="197"/>
      <c r="AA54" s="199"/>
      <c r="AB54" s="199"/>
      <c r="AC54" s="197"/>
      <c r="AD54" s="197"/>
      <c r="AE54" s="197"/>
      <c r="AF54" s="197"/>
    </row>
    <row r="55" spans="1:32" x14ac:dyDescent="0.35">
      <c r="A55" s="413" t="s">
        <v>70</v>
      </c>
      <c r="B55" s="413"/>
      <c r="C55" s="413"/>
      <c r="D55" s="413"/>
      <c r="E55" s="413"/>
      <c r="F55" s="413"/>
      <c r="G55" s="413"/>
      <c r="H55" s="413"/>
      <c r="I55" s="413"/>
      <c r="K55" s="421">
        <v>0.9</v>
      </c>
      <c r="L55" s="421"/>
      <c r="M55" s="409">
        <v>1</v>
      </c>
      <c r="N55" s="410"/>
      <c r="O55" s="409">
        <v>1</v>
      </c>
      <c r="P55" s="410"/>
      <c r="Q55" s="409"/>
      <c r="R55" s="410"/>
      <c r="S55" s="409">
        <v>0.7</v>
      </c>
      <c r="T55" s="410"/>
      <c r="U55" s="409"/>
      <c r="V55" s="410"/>
      <c r="W55" s="409"/>
      <c r="X55" s="410"/>
      <c r="Y55" s="409">
        <v>1</v>
      </c>
      <c r="Z55" s="410"/>
      <c r="AA55" s="409">
        <v>1</v>
      </c>
      <c r="AB55" s="410"/>
      <c r="AC55" s="409">
        <v>1</v>
      </c>
      <c r="AD55" s="410"/>
      <c r="AE55" s="409">
        <v>0.7</v>
      </c>
      <c r="AF55" s="410"/>
    </row>
    <row r="56" spans="1:32" x14ac:dyDescent="0.35">
      <c r="A56" s="413" t="s">
        <v>71</v>
      </c>
      <c r="B56" s="413"/>
      <c r="C56" s="413"/>
      <c r="D56" s="413"/>
      <c r="E56" s="413"/>
      <c r="F56" s="413"/>
      <c r="G56" s="413"/>
      <c r="H56" s="413"/>
      <c r="I56" s="413"/>
      <c r="K56" s="421">
        <v>0.9</v>
      </c>
      <c r="L56" s="421"/>
      <c r="M56" s="409">
        <v>1</v>
      </c>
      <c r="N56" s="410"/>
      <c r="O56" s="409">
        <v>1</v>
      </c>
      <c r="P56" s="410"/>
      <c r="Q56" s="409"/>
      <c r="R56" s="410"/>
      <c r="S56" s="409">
        <v>0.7</v>
      </c>
      <c r="T56" s="410"/>
      <c r="U56" s="409"/>
      <c r="V56" s="410"/>
      <c r="W56" s="409"/>
      <c r="X56" s="410"/>
      <c r="Y56" s="409">
        <v>1</v>
      </c>
      <c r="Z56" s="410"/>
      <c r="AA56" s="409">
        <v>1</v>
      </c>
      <c r="AB56" s="410"/>
      <c r="AC56" s="409">
        <v>1</v>
      </c>
      <c r="AD56" s="410"/>
      <c r="AE56" s="409">
        <v>0.7</v>
      </c>
      <c r="AF56" s="410"/>
    </row>
    <row r="57" spans="1:32" ht="8.5" customHeight="1" x14ac:dyDescent="0.35"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x14ac:dyDescent="0.35">
      <c r="A58" s="543" t="s">
        <v>72</v>
      </c>
      <c r="B58" s="543"/>
      <c r="C58" s="543"/>
      <c r="D58" s="543"/>
      <c r="E58" s="543"/>
      <c r="F58" s="543"/>
      <c r="G58" s="543"/>
      <c r="H58" s="543"/>
      <c r="I58" s="543"/>
      <c r="K58" s="188"/>
      <c r="L58" s="188"/>
      <c r="M58" s="194"/>
      <c r="N58" s="194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197"/>
      <c r="Z58" s="197"/>
      <c r="AA58" s="199"/>
      <c r="AB58" s="199"/>
      <c r="AC58" s="197"/>
      <c r="AD58" s="197"/>
      <c r="AE58" s="197"/>
      <c r="AF58" s="197"/>
    </row>
    <row r="59" spans="1:32" x14ac:dyDescent="0.35">
      <c r="A59" s="413" t="s">
        <v>76</v>
      </c>
      <c r="B59" s="413"/>
      <c r="C59" s="413"/>
      <c r="D59" s="413"/>
      <c r="E59" s="413"/>
      <c r="F59" s="413"/>
      <c r="G59" s="413"/>
      <c r="H59" s="413"/>
      <c r="I59" s="413"/>
      <c r="K59" s="421">
        <v>1</v>
      </c>
      <c r="L59" s="421"/>
      <c r="M59" s="409">
        <v>1.2</v>
      </c>
      <c r="N59" s="410"/>
      <c r="O59" s="409">
        <v>1.1000000000000001</v>
      </c>
      <c r="P59" s="410"/>
      <c r="Q59" s="409"/>
      <c r="R59" s="410"/>
      <c r="S59" s="409">
        <v>1</v>
      </c>
      <c r="T59" s="410"/>
      <c r="U59" s="409"/>
      <c r="V59" s="410"/>
      <c r="W59" s="409"/>
      <c r="X59" s="410"/>
      <c r="Y59" s="409">
        <v>0.7</v>
      </c>
      <c r="Z59" s="410"/>
      <c r="AA59" s="409">
        <v>0.8</v>
      </c>
      <c r="AB59" s="410"/>
      <c r="AC59" s="409">
        <v>1.2</v>
      </c>
      <c r="AD59" s="410"/>
      <c r="AE59" s="409">
        <v>1.3</v>
      </c>
      <c r="AF59" s="410"/>
    </row>
    <row r="60" spans="1:32" x14ac:dyDescent="0.35">
      <c r="A60" s="413" t="s">
        <v>75</v>
      </c>
      <c r="B60" s="413"/>
      <c r="C60" s="413"/>
      <c r="D60" s="413"/>
      <c r="E60" s="413"/>
      <c r="F60" s="413"/>
      <c r="G60" s="413"/>
      <c r="H60" s="413"/>
      <c r="I60" s="413"/>
      <c r="K60" s="421">
        <v>1</v>
      </c>
      <c r="L60" s="421"/>
      <c r="M60" s="409">
        <v>1.2</v>
      </c>
      <c r="N60" s="410"/>
      <c r="O60" s="409">
        <v>1.1000000000000001</v>
      </c>
      <c r="P60" s="410"/>
      <c r="Q60" s="409"/>
      <c r="R60" s="410"/>
      <c r="S60" s="409">
        <v>1</v>
      </c>
      <c r="T60" s="410"/>
      <c r="U60" s="409"/>
      <c r="V60" s="410"/>
      <c r="W60" s="409"/>
      <c r="X60" s="410"/>
      <c r="Y60" s="409">
        <v>0.7</v>
      </c>
      <c r="Z60" s="410"/>
      <c r="AA60" s="409">
        <v>0.8</v>
      </c>
      <c r="AB60" s="410"/>
      <c r="AC60" s="409">
        <v>1.2</v>
      </c>
      <c r="AD60" s="410"/>
      <c r="AE60" s="409">
        <v>1.2</v>
      </c>
      <c r="AF60" s="410"/>
    </row>
    <row r="61" spans="1:32" x14ac:dyDescent="0.35">
      <c r="A61" s="413" t="s">
        <v>77</v>
      </c>
      <c r="B61" s="413"/>
      <c r="C61" s="413"/>
      <c r="D61" s="413"/>
      <c r="E61" s="413"/>
      <c r="F61" s="413"/>
      <c r="G61" s="413"/>
      <c r="H61" s="413"/>
      <c r="I61" s="413"/>
      <c r="K61" s="421">
        <v>1</v>
      </c>
      <c r="L61" s="421"/>
      <c r="M61" s="409">
        <v>1.2</v>
      </c>
      <c r="N61" s="410"/>
      <c r="O61" s="409">
        <v>1.1000000000000001</v>
      </c>
      <c r="P61" s="410"/>
      <c r="Q61" s="409"/>
      <c r="R61" s="410"/>
      <c r="S61" s="409">
        <v>1</v>
      </c>
      <c r="T61" s="410"/>
      <c r="U61" s="409"/>
      <c r="V61" s="410"/>
      <c r="W61" s="409"/>
      <c r="X61" s="410"/>
      <c r="Y61" s="409">
        <v>0.7</v>
      </c>
      <c r="Z61" s="410"/>
      <c r="AA61" s="409">
        <v>0.8</v>
      </c>
      <c r="AB61" s="410"/>
      <c r="AC61" s="409">
        <v>1.2</v>
      </c>
      <c r="AD61" s="410"/>
      <c r="AE61" s="409">
        <v>1.3</v>
      </c>
      <c r="AF61" s="410"/>
    </row>
    <row r="62" spans="1:32" x14ac:dyDescent="0.35">
      <c r="A62" s="413" t="s">
        <v>74</v>
      </c>
      <c r="B62" s="413"/>
      <c r="C62" s="413"/>
      <c r="D62" s="413"/>
      <c r="E62" s="413"/>
      <c r="F62" s="413"/>
      <c r="G62" s="413"/>
      <c r="H62" s="413"/>
      <c r="I62" s="413"/>
      <c r="K62" s="421">
        <v>1</v>
      </c>
      <c r="L62" s="421"/>
      <c r="M62" s="409">
        <v>1.2</v>
      </c>
      <c r="N62" s="410"/>
      <c r="O62" s="409">
        <v>1.1000000000000001</v>
      </c>
      <c r="P62" s="410"/>
      <c r="Q62" s="409"/>
      <c r="R62" s="410"/>
      <c r="S62" s="409">
        <v>1</v>
      </c>
      <c r="T62" s="410"/>
      <c r="U62" s="409"/>
      <c r="V62" s="410"/>
      <c r="W62" s="409"/>
      <c r="X62" s="410"/>
      <c r="Y62" s="409">
        <v>0.7</v>
      </c>
      <c r="Z62" s="410"/>
      <c r="AA62" s="409">
        <v>0.8</v>
      </c>
      <c r="AB62" s="410"/>
      <c r="AC62" s="409">
        <v>1.2</v>
      </c>
      <c r="AD62" s="410"/>
      <c r="AE62" s="409">
        <v>0.8</v>
      </c>
      <c r="AF62" s="410"/>
    </row>
    <row r="63" spans="1:32" x14ac:dyDescent="0.35">
      <c r="A63" s="413" t="s">
        <v>73</v>
      </c>
      <c r="B63" s="413"/>
      <c r="C63" s="413"/>
      <c r="D63" s="413"/>
      <c r="E63" s="413"/>
      <c r="F63" s="413"/>
      <c r="G63" s="413"/>
      <c r="H63" s="413"/>
      <c r="I63" s="413"/>
      <c r="K63" s="421">
        <v>1</v>
      </c>
      <c r="L63" s="421"/>
      <c r="M63" s="409">
        <v>1.2</v>
      </c>
      <c r="N63" s="410"/>
      <c r="O63" s="409">
        <v>1.1000000000000001</v>
      </c>
      <c r="P63" s="410"/>
      <c r="Q63" s="409"/>
      <c r="R63" s="410"/>
      <c r="S63" s="409">
        <v>1</v>
      </c>
      <c r="T63" s="410"/>
      <c r="U63" s="409"/>
      <c r="V63" s="410"/>
      <c r="W63" s="409"/>
      <c r="X63" s="410"/>
      <c r="Y63" s="409">
        <v>0.7</v>
      </c>
      <c r="Z63" s="410"/>
      <c r="AA63" s="409">
        <v>0.8</v>
      </c>
      <c r="AB63" s="410"/>
      <c r="AC63" s="409">
        <v>1.2</v>
      </c>
      <c r="AD63" s="410"/>
      <c r="AE63" s="409">
        <v>1.2</v>
      </c>
      <c r="AF63" s="410"/>
    </row>
    <row r="64" spans="1:32" x14ac:dyDescent="0.35">
      <c r="A64" s="413" t="s">
        <v>79</v>
      </c>
      <c r="B64" s="413"/>
      <c r="C64" s="413"/>
      <c r="D64" s="413"/>
      <c r="E64" s="413"/>
      <c r="F64" s="413"/>
      <c r="G64" s="413"/>
      <c r="H64" s="413"/>
      <c r="I64" s="413"/>
      <c r="K64" s="421">
        <v>1</v>
      </c>
      <c r="L64" s="421"/>
      <c r="M64" s="409">
        <v>1.2</v>
      </c>
      <c r="N64" s="410"/>
      <c r="O64" s="409">
        <v>1.1000000000000001</v>
      </c>
      <c r="P64" s="410"/>
      <c r="Q64" s="409"/>
      <c r="R64" s="410"/>
      <c r="S64" s="409">
        <v>1</v>
      </c>
      <c r="T64" s="410"/>
      <c r="U64" s="409"/>
      <c r="V64" s="410"/>
      <c r="W64" s="409"/>
      <c r="X64" s="410"/>
      <c r="Y64" s="409">
        <v>0.7</v>
      </c>
      <c r="Z64" s="410"/>
      <c r="AA64" s="409">
        <v>0.8</v>
      </c>
      <c r="AB64" s="410"/>
      <c r="AC64" s="409">
        <v>1.2</v>
      </c>
      <c r="AD64" s="410"/>
      <c r="AE64" s="409">
        <v>1.2</v>
      </c>
      <c r="AF64" s="410"/>
    </row>
    <row r="65" spans="1:32" x14ac:dyDescent="0.35">
      <c r="A65" s="413" t="s">
        <v>81</v>
      </c>
      <c r="B65" s="413"/>
      <c r="C65" s="413"/>
      <c r="D65" s="413"/>
      <c r="E65" s="413"/>
      <c r="F65" s="413"/>
      <c r="G65" s="413"/>
      <c r="H65" s="413"/>
      <c r="I65" s="413"/>
      <c r="K65" s="421">
        <v>1</v>
      </c>
      <c r="L65" s="421"/>
      <c r="M65" s="409">
        <v>1.2</v>
      </c>
      <c r="N65" s="410"/>
      <c r="O65" s="409">
        <v>1.1000000000000001</v>
      </c>
      <c r="P65" s="410"/>
      <c r="Q65" s="409"/>
      <c r="R65" s="410"/>
      <c r="S65" s="409">
        <v>1</v>
      </c>
      <c r="T65" s="410"/>
      <c r="U65" s="409"/>
      <c r="V65" s="410"/>
      <c r="W65" s="409"/>
      <c r="X65" s="410"/>
      <c r="Y65" s="409">
        <v>0.7</v>
      </c>
      <c r="Z65" s="410"/>
      <c r="AA65" s="409">
        <v>0.8</v>
      </c>
      <c r="AB65" s="410"/>
      <c r="AC65" s="409">
        <v>1.2</v>
      </c>
      <c r="AD65" s="410"/>
      <c r="AE65" s="409">
        <v>1.2</v>
      </c>
      <c r="AF65" s="410"/>
    </row>
    <row r="66" spans="1:32" x14ac:dyDescent="0.35">
      <c r="A66" s="413" t="s">
        <v>78</v>
      </c>
      <c r="B66" s="413"/>
      <c r="C66" s="413"/>
      <c r="D66" s="413"/>
      <c r="E66" s="413"/>
      <c r="F66" s="413"/>
      <c r="G66" s="413"/>
      <c r="H66" s="413"/>
      <c r="I66" s="413"/>
      <c r="K66" s="421">
        <v>1</v>
      </c>
      <c r="L66" s="421"/>
      <c r="M66" s="409">
        <v>1.2</v>
      </c>
      <c r="N66" s="410"/>
      <c r="O66" s="409">
        <v>1.1000000000000001</v>
      </c>
      <c r="P66" s="410"/>
      <c r="Q66" s="409"/>
      <c r="R66" s="410"/>
      <c r="S66" s="409">
        <v>1</v>
      </c>
      <c r="T66" s="410"/>
      <c r="U66" s="409"/>
      <c r="V66" s="410"/>
      <c r="W66" s="409"/>
      <c r="X66" s="410"/>
      <c r="Y66" s="409">
        <v>0.7</v>
      </c>
      <c r="Z66" s="410"/>
      <c r="AA66" s="409">
        <v>0.8</v>
      </c>
      <c r="AB66" s="410"/>
      <c r="AC66" s="409">
        <v>1.2</v>
      </c>
      <c r="AD66" s="410"/>
      <c r="AE66" s="409">
        <v>1.2</v>
      </c>
      <c r="AF66" s="410"/>
    </row>
    <row r="67" spans="1:32" x14ac:dyDescent="0.35">
      <c r="A67" s="413" t="s">
        <v>80</v>
      </c>
      <c r="B67" s="413"/>
      <c r="C67" s="413"/>
      <c r="D67" s="413"/>
      <c r="E67" s="413"/>
      <c r="F67" s="413"/>
      <c r="G67" s="413"/>
      <c r="H67" s="413"/>
      <c r="I67" s="413"/>
      <c r="K67" s="421">
        <v>1</v>
      </c>
      <c r="L67" s="421"/>
      <c r="M67" s="409">
        <v>1.2</v>
      </c>
      <c r="N67" s="410"/>
      <c r="O67" s="409">
        <v>1.1000000000000001</v>
      </c>
      <c r="P67" s="410"/>
      <c r="Q67" s="409"/>
      <c r="R67" s="410"/>
      <c r="S67" s="409">
        <v>1</v>
      </c>
      <c r="T67" s="410"/>
      <c r="U67" s="409"/>
      <c r="V67" s="410"/>
      <c r="W67" s="409"/>
      <c r="X67" s="410"/>
      <c r="Y67" s="409">
        <v>0.7</v>
      </c>
      <c r="Z67" s="410"/>
      <c r="AA67" s="409">
        <v>0.8</v>
      </c>
      <c r="AB67" s="410"/>
      <c r="AC67" s="409">
        <v>1.2</v>
      </c>
      <c r="AD67" s="410"/>
      <c r="AE67" s="409">
        <v>1.2</v>
      </c>
      <c r="AF67" s="410"/>
    </row>
    <row r="68" spans="1:32" ht="8.5" customHeight="1" x14ac:dyDescent="0.35"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x14ac:dyDescent="0.35">
      <c r="A69" s="543" t="s">
        <v>82</v>
      </c>
      <c r="B69" s="543"/>
      <c r="C69" s="543"/>
      <c r="D69" s="543"/>
      <c r="E69" s="543"/>
      <c r="F69" s="543"/>
      <c r="G69" s="543"/>
      <c r="H69" s="543"/>
      <c r="I69" s="543"/>
      <c r="K69" s="188"/>
      <c r="L69" s="188"/>
      <c r="M69" s="194"/>
      <c r="N69" s="194"/>
      <c r="O69" s="197"/>
      <c r="P69" s="197"/>
      <c r="Q69" s="197"/>
      <c r="R69" s="197"/>
      <c r="S69" s="197"/>
      <c r="T69" s="197"/>
      <c r="U69" s="197"/>
      <c r="V69" s="197"/>
      <c r="W69" s="197"/>
      <c r="X69" s="197"/>
      <c r="Y69" s="197"/>
      <c r="Z69" s="197"/>
      <c r="AA69" s="199"/>
      <c r="AB69" s="199"/>
      <c r="AC69" s="197"/>
      <c r="AD69" s="197"/>
      <c r="AE69" s="197"/>
      <c r="AF69" s="197"/>
    </row>
    <row r="70" spans="1:32" x14ac:dyDescent="0.35">
      <c r="A70" s="413" t="s">
        <v>252</v>
      </c>
      <c r="B70" s="413"/>
      <c r="C70" s="413"/>
      <c r="D70" s="413"/>
      <c r="E70" s="413"/>
      <c r="F70" s="413"/>
      <c r="G70" s="413"/>
      <c r="H70" s="413"/>
      <c r="I70" s="413"/>
      <c r="K70" s="421">
        <v>1</v>
      </c>
      <c r="L70" s="421"/>
      <c r="M70" s="409">
        <v>1.2</v>
      </c>
      <c r="N70" s="410"/>
      <c r="O70" s="409">
        <v>0.7</v>
      </c>
      <c r="P70" s="410"/>
      <c r="Q70" s="409"/>
      <c r="R70" s="410"/>
      <c r="S70" s="409">
        <v>0.7</v>
      </c>
      <c r="T70" s="410"/>
      <c r="U70" s="409"/>
      <c r="V70" s="410"/>
      <c r="W70" s="409"/>
      <c r="X70" s="410"/>
      <c r="Y70" s="409">
        <v>0.7</v>
      </c>
      <c r="Z70" s="410"/>
      <c r="AA70" s="409">
        <v>0.7</v>
      </c>
      <c r="AB70" s="410"/>
      <c r="AC70" s="409">
        <v>1</v>
      </c>
      <c r="AD70" s="410"/>
      <c r="AE70" s="409">
        <v>1.1000000000000001</v>
      </c>
      <c r="AF70" s="410"/>
    </row>
    <row r="71" spans="1:32" x14ac:dyDescent="0.35">
      <c r="A71" s="413" t="s">
        <v>253</v>
      </c>
      <c r="B71" s="413"/>
      <c r="C71" s="413"/>
      <c r="D71" s="413"/>
      <c r="E71" s="413"/>
      <c r="F71" s="413"/>
      <c r="G71" s="413"/>
      <c r="H71" s="413"/>
      <c r="I71" s="413"/>
      <c r="K71" s="421">
        <v>1</v>
      </c>
      <c r="L71" s="421"/>
      <c r="M71" s="409">
        <v>1.2</v>
      </c>
      <c r="N71" s="410"/>
      <c r="O71" s="409">
        <v>0.7</v>
      </c>
      <c r="P71" s="410"/>
      <c r="Q71" s="409"/>
      <c r="R71" s="410"/>
      <c r="S71" s="409">
        <v>0.7</v>
      </c>
      <c r="T71" s="410"/>
      <c r="U71" s="409"/>
      <c r="V71" s="410"/>
      <c r="W71" s="409"/>
      <c r="X71" s="410"/>
      <c r="Y71" s="409">
        <v>0.7</v>
      </c>
      <c r="Z71" s="410"/>
      <c r="AA71" s="409">
        <v>0.7</v>
      </c>
      <c r="AB71" s="410"/>
      <c r="AC71" s="409">
        <v>1</v>
      </c>
      <c r="AD71" s="410"/>
      <c r="AE71" s="409">
        <v>1.1000000000000001</v>
      </c>
      <c r="AF71" s="410"/>
    </row>
    <row r="72" spans="1:32" x14ac:dyDescent="0.35">
      <c r="A72" s="413" t="s">
        <v>254</v>
      </c>
      <c r="B72" s="413"/>
      <c r="C72" s="413"/>
      <c r="D72" s="413"/>
      <c r="E72" s="413"/>
      <c r="F72" s="413"/>
      <c r="G72" s="413"/>
      <c r="H72" s="413"/>
      <c r="I72" s="413"/>
      <c r="K72" s="421">
        <v>1</v>
      </c>
      <c r="L72" s="421"/>
      <c r="M72" s="409">
        <v>1.2</v>
      </c>
      <c r="N72" s="410"/>
      <c r="O72" s="409">
        <v>0.7</v>
      </c>
      <c r="P72" s="410"/>
      <c r="Q72" s="409"/>
      <c r="R72" s="410"/>
      <c r="S72" s="409">
        <v>0.7</v>
      </c>
      <c r="T72" s="410"/>
      <c r="U72" s="409"/>
      <c r="V72" s="410"/>
      <c r="W72" s="409"/>
      <c r="X72" s="410"/>
      <c r="Y72" s="409">
        <v>0.7</v>
      </c>
      <c r="Z72" s="410"/>
      <c r="AA72" s="409">
        <v>0.7</v>
      </c>
      <c r="AB72" s="410"/>
      <c r="AC72" s="409">
        <v>1</v>
      </c>
      <c r="AD72" s="410"/>
      <c r="AE72" s="409">
        <v>1.1000000000000001</v>
      </c>
      <c r="AF72" s="410"/>
    </row>
    <row r="73" spans="1:32" x14ac:dyDescent="0.35">
      <c r="A73" s="413" t="s">
        <v>255</v>
      </c>
      <c r="B73" s="413"/>
      <c r="C73" s="413"/>
      <c r="D73" s="413"/>
      <c r="E73" s="413"/>
      <c r="F73" s="413"/>
      <c r="G73" s="413"/>
      <c r="H73" s="413"/>
      <c r="I73" s="413"/>
      <c r="K73" s="421">
        <v>1</v>
      </c>
      <c r="L73" s="421"/>
      <c r="M73" s="409">
        <v>1.2</v>
      </c>
      <c r="N73" s="410"/>
      <c r="O73" s="409">
        <v>0.7</v>
      </c>
      <c r="P73" s="410"/>
      <c r="Q73" s="409"/>
      <c r="R73" s="410"/>
      <c r="S73" s="409">
        <v>0.7</v>
      </c>
      <c r="T73" s="410"/>
      <c r="U73" s="409"/>
      <c r="V73" s="410"/>
      <c r="W73" s="409"/>
      <c r="X73" s="410"/>
      <c r="Y73" s="409">
        <v>0.7</v>
      </c>
      <c r="Z73" s="410"/>
      <c r="AA73" s="409">
        <v>0.7</v>
      </c>
      <c r="AB73" s="410"/>
      <c r="AC73" s="409">
        <v>1</v>
      </c>
      <c r="AD73" s="410"/>
      <c r="AE73" s="409">
        <v>1.1000000000000001</v>
      </c>
      <c r="AF73" s="410"/>
    </row>
    <row r="74" spans="1:32" x14ac:dyDescent="0.35">
      <c r="A74" s="413" t="s">
        <v>256</v>
      </c>
      <c r="B74" s="413"/>
      <c r="C74" s="413"/>
      <c r="D74" s="413"/>
      <c r="E74" s="413"/>
      <c r="F74" s="413"/>
      <c r="G74" s="413"/>
      <c r="H74" s="413"/>
      <c r="I74" s="413"/>
      <c r="K74" s="421">
        <v>1</v>
      </c>
      <c r="L74" s="421"/>
      <c r="M74" s="409">
        <v>1.2</v>
      </c>
      <c r="N74" s="410"/>
      <c r="O74" s="409">
        <v>0.7</v>
      </c>
      <c r="P74" s="410"/>
      <c r="Q74" s="409"/>
      <c r="R74" s="410"/>
      <c r="S74" s="409">
        <v>0.7</v>
      </c>
      <c r="T74" s="410"/>
      <c r="U74" s="409"/>
      <c r="V74" s="410"/>
      <c r="W74" s="409"/>
      <c r="X74" s="410"/>
      <c r="Y74" s="409">
        <v>0.7</v>
      </c>
      <c r="Z74" s="410"/>
      <c r="AA74" s="409">
        <v>0.7</v>
      </c>
      <c r="AB74" s="410"/>
      <c r="AC74" s="409">
        <v>1</v>
      </c>
      <c r="AD74" s="410"/>
      <c r="AE74" s="409">
        <v>1.1000000000000001</v>
      </c>
      <c r="AF74" s="410"/>
    </row>
    <row r="75" spans="1:32" x14ac:dyDescent="0.35">
      <c r="A75" s="413" t="s">
        <v>257</v>
      </c>
      <c r="B75" s="413"/>
      <c r="C75" s="413"/>
      <c r="D75" s="413"/>
      <c r="E75" s="413"/>
      <c r="F75" s="413"/>
      <c r="G75" s="413"/>
      <c r="H75" s="413"/>
      <c r="I75" s="413"/>
      <c r="K75" s="421">
        <v>1</v>
      </c>
      <c r="L75" s="421"/>
      <c r="M75" s="409">
        <v>1.2</v>
      </c>
      <c r="N75" s="410"/>
      <c r="O75" s="409">
        <v>0.7</v>
      </c>
      <c r="P75" s="410"/>
      <c r="Q75" s="409"/>
      <c r="R75" s="410"/>
      <c r="S75" s="409">
        <v>0.7</v>
      </c>
      <c r="T75" s="410"/>
      <c r="U75" s="409"/>
      <c r="V75" s="410"/>
      <c r="W75" s="409"/>
      <c r="X75" s="410"/>
      <c r="Y75" s="409">
        <v>0.7</v>
      </c>
      <c r="Z75" s="410"/>
      <c r="AA75" s="409">
        <v>0.7</v>
      </c>
      <c r="AB75" s="410"/>
      <c r="AC75" s="409">
        <v>1</v>
      </c>
      <c r="AD75" s="410"/>
      <c r="AE75" s="409">
        <v>1.1000000000000001</v>
      </c>
      <c r="AF75" s="410"/>
    </row>
    <row r="76" spans="1:32" x14ac:dyDescent="0.35">
      <c r="A76" s="413" t="s">
        <v>258</v>
      </c>
      <c r="B76" s="413"/>
      <c r="C76" s="413"/>
      <c r="D76" s="413"/>
      <c r="E76" s="413"/>
      <c r="F76" s="413"/>
      <c r="G76" s="413"/>
      <c r="H76" s="413"/>
      <c r="I76" s="413"/>
      <c r="K76" s="421">
        <v>1</v>
      </c>
      <c r="L76" s="421"/>
      <c r="M76" s="409">
        <v>1.2</v>
      </c>
      <c r="N76" s="410"/>
      <c r="O76" s="409">
        <v>0.7</v>
      </c>
      <c r="P76" s="410"/>
      <c r="Q76" s="409"/>
      <c r="R76" s="410"/>
      <c r="S76" s="409">
        <v>0.7</v>
      </c>
      <c r="T76" s="410"/>
      <c r="U76" s="409"/>
      <c r="V76" s="410"/>
      <c r="W76" s="409"/>
      <c r="X76" s="410"/>
      <c r="Y76" s="409">
        <v>0.7</v>
      </c>
      <c r="Z76" s="410"/>
      <c r="AA76" s="409">
        <v>0.7</v>
      </c>
      <c r="AB76" s="410"/>
      <c r="AC76" s="409">
        <v>1</v>
      </c>
      <c r="AD76" s="410"/>
      <c r="AE76" s="409">
        <v>1.1000000000000001</v>
      </c>
      <c r="AF76" s="410"/>
    </row>
    <row r="77" spans="1:32" x14ac:dyDescent="0.35">
      <c r="A77" s="413" t="s">
        <v>259</v>
      </c>
      <c r="B77" s="413"/>
      <c r="C77" s="413"/>
      <c r="D77" s="413"/>
      <c r="E77" s="413"/>
      <c r="F77" s="413"/>
      <c r="G77" s="413"/>
      <c r="H77" s="413"/>
      <c r="I77" s="413"/>
      <c r="K77" s="421">
        <v>1</v>
      </c>
      <c r="L77" s="421"/>
      <c r="M77" s="409">
        <v>1.2</v>
      </c>
      <c r="N77" s="410"/>
      <c r="O77" s="409">
        <v>0.7</v>
      </c>
      <c r="P77" s="410"/>
      <c r="Q77" s="409"/>
      <c r="R77" s="410"/>
      <c r="S77" s="409">
        <v>0.7</v>
      </c>
      <c r="T77" s="410"/>
      <c r="U77" s="409"/>
      <c r="V77" s="410"/>
      <c r="W77" s="409"/>
      <c r="X77" s="410"/>
      <c r="Y77" s="409">
        <v>0.7</v>
      </c>
      <c r="Z77" s="410"/>
      <c r="AA77" s="409">
        <v>0.7</v>
      </c>
      <c r="AB77" s="410"/>
      <c r="AC77" s="409">
        <v>1</v>
      </c>
      <c r="AD77" s="410"/>
      <c r="AE77" s="409">
        <v>1.1000000000000001</v>
      </c>
      <c r="AF77" s="410"/>
    </row>
    <row r="78" spans="1:32" x14ac:dyDescent="0.35">
      <c r="A78" s="413" t="s">
        <v>260</v>
      </c>
      <c r="B78" s="413"/>
      <c r="C78" s="413"/>
      <c r="D78" s="413"/>
      <c r="E78" s="413"/>
      <c r="F78" s="413"/>
      <c r="G78" s="413"/>
      <c r="H78" s="413"/>
      <c r="I78" s="413"/>
      <c r="K78" s="421">
        <v>1</v>
      </c>
      <c r="L78" s="421"/>
      <c r="M78" s="409">
        <v>1.2</v>
      </c>
      <c r="N78" s="410"/>
      <c r="O78" s="409">
        <v>0.7</v>
      </c>
      <c r="P78" s="410"/>
      <c r="Q78" s="409"/>
      <c r="R78" s="410"/>
      <c r="S78" s="409">
        <v>0.7</v>
      </c>
      <c r="T78" s="410"/>
      <c r="U78" s="409"/>
      <c r="V78" s="410"/>
      <c r="W78" s="409"/>
      <c r="X78" s="410"/>
      <c r="Y78" s="409">
        <v>0.7</v>
      </c>
      <c r="Z78" s="410"/>
      <c r="AA78" s="409">
        <v>0.7</v>
      </c>
      <c r="AB78" s="410"/>
      <c r="AC78" s="409">
        <v>1</v>
      </c>
      <c r="AD78" s="410"/>
      <c r="AE78" s="409">
        <v>1.1000000000000001</v>
      </c>
      <c r="AF78" s="410"/>
    </row>
    <row r="79" spans="1:32" x14ac:dyDescent="0.35">
      <c r="A79" s="413" t="s">
        <v>262</v>
      </c>
      <c r="B79" s="413"/>
      <c r="C79" s="413"/>
      <c r="D79" s="413"/>
      <c r="E79" s="413"/>
      <c r="F79" s="413"/>
      <c r="G79" s="413"/>
      <c r="H79" s="413"/>
      <c r="I79" s="413"/>
      <c r="K79" s="421">
        <v>1</v>
      </c>
      <c r="L79" s="421"/>
      <c r="M79" s="409">
        <v>1.2</v>
      </c>
      <c r="N79" s="410"/>
      <c r="O79" s="409">
        <v>0.7</v>
      </c>
      <c r="P79" s="410"/>
      <c r="Q79" s="409"/>
      <c r="R79" s="410"/>
      <c r="S79" s="409">
        <v>0.7</v>
      </c>
      <c r="T79" s="410"/>
      <c r="U79" s="409"/>
      <c r="V79" s="410"/>
      <c r="W79" s="409"/>
      <c r="X79" s="410"/>
      <c r="Y79" s="409">
        <v>0.7</v>
      </c>
      <c r="Z79" s="410"/>
      <c r="AA79" s="409">
        <v>0.7</v>
      </c>
      <c r="AB79" s="410"/>
      <c r="AC79" s="409">
        <v>1</v>
      </c>
      <c r="AD79" s="410"/>
      <c r="AE79" s="409">
        <v>1.1000000000000001</v>
      </c>
      <c r="AF79" s="410"/>
    </row>
    <row r="80" spans="1:32" x14ac:dyDescent="0.35">
      <c r="A80" s="413" t="s">
        <v>261</v>
      </c>
      <c r="B80" s="413"/>
      <c r="C80" s="413"/>
      <c r="D80" s="413"/>
      <c r="E80" s="413"/>
      <c r="F80" s="413"/>
      <c r="G80" s="413"/>
      <c r="H80" s="413"/>
      <c r="I80" s="413"/>
      <c r="K80" s="421">
        <v>1</v>
      </c>
      <c r="L80" s="421"/>
      <c r="M80" s="409">
        <v>1.2</v>
      </c>
      <c r="N80" s="410"/>
      <c r="O80" s="409">
        <v>0.7</v>
      </c>
      <c r="P80" s="410"/>
      <c r="Q80" s="409"/>
      <c r="R80" s="410"/>
      <c r="S80" s="409">
        <v>0.7</v>
      </c>
      <c r="T80" s="410"/>
      <c r="U80" s="409"/>
      <c r="V80" s="410"/>
      <c r="W80" s="409"/>
      <c r="X80" s="410"/>
      <c r="Y80" s="409">
        <v>0.7</v>
      </c>
      <c r="Z80" s="410"/>
      <c r="AA80" s="409">
        <v>0.7</v>
      </c>
      <c r="AB80" s="410"/>
      <c r="AC80" s="409">
        <v>1</v>
      </c>
      <c r="AD80" s="410"/>
      <c r="AE80" s="409">
        <v>1.1000000000000001</v>
      </c>
      <c r="AF80" s="410"/>
    </row>
    <row r="81" spans="1:32" x14ac:dyDescent="0.35">
      <c r="A81" s="413" t="s">
        <v>263</v>
      </c>
      <c r="B81" s="413"/>
      <c r="C81" s="413"/>
      <c r="D81" s="413"/>
      <c r="E81" s="413"/>
      <c r="F81" s="413"/>
      <c r="G81" s="413"/>
      <c r="H81" s="413"/>
      <c r="I81" s="413"/>
      <c r="K81" s="421">
        <v>1</v>
      </c>
      <c r="L81" s="421"/>
      <c r="M81" s="409">
        <v>1.2</v>
      </c>
      <c r="N81" s="410"/>
      <c r="O81" s="409">
        <v>0.7</v>
      </c>
      <c r="P81" s="410"/>
      <c r="Q81" s="409"/>
      <c r="R81" s="410"/>
      <c r="S81" s="409">
        <v>0.7</v>
      </c>
      <c r="T81" s="410"/>
      <c r="U81" s="409"/>
      <c r="V81" s="410"/>
      <c r="W81" s="409"/>
      <c r="X81" s="410"/>
      <c r="Y81" s="409">
        <v>0.7</v>
      </c>
      <c r="Z81" s="410"/>
      <c r="AA81" s="409">
        <v>0.7</v>
      </c>
      <c r="AB81" s="410"/>
      <c r="AC81" s="409">
        <v>1</v>
      </c>
      <c r="AD81" s="410"/>
      <c r="AE81" s="409">
        <v>1.1000000000000001</v>
      </c>
      <c r="AF81" s="410"/>
    </row>
    <row r="82" spans="1:32" ht="8.5" customHeight="1" x14ac:dyDescent="0.35"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x14ac:dyDescent="0.35">
      <c r="A83" s="543" t="s">
        <v>83</v>
      </c>
      <c r="B83" s="543"/>
      <c r="C83" s="543"/>
      <c r="D83" s="543"/>
      <c r="E83" s="543"/>
      <c r="F83" s="543"/>
      <c r="G83" s="543"/>
      <c r="H83" s="543"/>
      <c r="I83" s="543"/>
      <c r="K83" s="188"/>
      <c r="L83" s="188"/>
      <c r="M83" s="194"/>
      <c r="N83" s="194"/>
      <c r="O83" s="197"/>
      <c r="P83" s="197"/>
      <c r="Q83" s="197"/>
      <c r="R83" s="197"/>
      <c r="S83" s="197"/>
      <c r="T83" s="197"/>
      <c r="U83" s="197"/>
      <c r="V83" s="197"/>
      <c r="W83" s="197"/>
      <c r="X83" s="197"/>
      <c r="Y83" s="197"/>
      <c r="Z83" s="197"/>
      <c r="AA83" s="199"/>
      <c r="AB83" s="199"/>
      <c r="AC83" s="197"/>
      <c r="AD83" s="197"/>
      <c r="AE83" s="197"/>
      <c r="AF83" s="197"/>
    </row>
    <row r="84" spans="1:32" x14ac:dyDescent="0.35">
      <c r="A84" s="413" t="s">
        <v>87</v>
      </c>
      <c r="B84" s="413"/>
      <c r="C84" s="413"/>
      <c r="D84" s="413"/>
      <c r="E84" s="413"/>
      <c r="F84" s="413"/>
      <c r="G84" s="413"/>
      <c r="H84" s="413"/>
      <c r="I84" s="413"/>
      <c r="K84" s="421">
        <v>1.1000000000000001</v>
      </c>
      <c r="L84" s="421"/>
      <c r="M84" s="421">
        <v>1.1000000000000001</v>
      </c>
      <c r="N84" s="421"/>
      <c r="O84" s="409">
        <v>0.7</v>
      </c>
      <c r="P84" s="410"/>
      <c r="Q84" s="409"/>
      <c r="R84" s="410"/>
      <c r="S84" s="409">
        <v>0.9</v>
      </c>
      <c r="T84" s="410"/>
      <c r="U84" s="409"/>
      <c r="V84" s="410"/>
      <c r="W84" s="409"/>
      <c r="X84" s="410"/>
      <c r="Y84" s="409">
        <v>1.5</v>
      </c>
      <c r="Z84" s="410"/>
      <c r="AA84" s="409">
        <v>0.8</v>
      </c>
      <c r="AB84" s="410"/>
      <c r="AC84" s="409">
        <v>1</v>
      </c>
      <c r="AD84" s="410"/>
      <c r="AE84" s="409">
        <v>0.7</v>
      </c>
      <c r="AF84" s="410"/>
    </row>
    <row r="85" spans="1:32" x14ac:dyDescent="0.35">
      <c r="A85" s="413" t="s">
        <v>369</v>
      </c>
      <c r="B85" s="413"/>
      <c r="C85" s="413"/>
      <c r="D85" s="413"/>
      <c r="E85" s="413"/>
      <c r="F85" s="413"/>
      <c r="G85" s="413"/>
      <c r="H85" s="413"/>
      <c r="I85" s="413"/>
      <c r="K85" s="421">
        <v>1.1000000000000001</v>
      </c>
      <c r="L85" s="421"/>
      <c r="M85" s="421">
        <v>1.1000000000000001</v>
      </c>
      <c r="N85" s="421"/>
      <c r="O85" s="409">
        <v>1.3</v>
      </c>
      <c r="P85" s="410"/>
      <c r="Q85" s="409"/>
      <c r="R85" s="410"/>
      <c r="S85" s="409">
        <v>1.7</v>
      </c>
      <c r="T85" s="410"/>
      <c r="U85" s="409"/>
      <c r="V85" s="410"/>
      <c r="W85" s="409"/>
      <c r="X85" s="410"/>
      <c r="Y85" s="409">
        <v>1.5</v>
      </c>
      <c r="Z85" s="410"/>
      <c r="AA85" s="409">
        <v>0.8</v>
      </c>
      <c r="AB85" s="410"/>
      <c r="AC85" s="409">
        <v>1</v>
      </c>
      <c r="AD85" s="410"/>
      <c r="AE85" s="409">
        <v>0.7</v>
      </c>
      <c r="AF85" s="410"/>
    </row>
    <row r="86" spans="1:32" x14ac:dyDescent="0.35">
      <c r="A86" s="413" t="s">
        <v>88</v>
      </c>
      <c r="B86" s="413"/>
      <c r="C86" s="413"/>
      <c r="D86" s="413"/>
      <c r="E86" s="413"/>
      <c r="F86" s="413"/>
      <c r="G86" s="413"/>
      <c r="H86" s="413"/>
      <c r="I86" s="413"/>
      <c r="K86" s="421">
        <v>1.1000000000000001</v>
      </c>
      <c r="L86" s="421"/>
      <c r="M86" s="421">
        <v>1.1000000000000001</v>
      </c>
      <c r="N86" s="421"/>
      <c r="O86" s="409">
        <v>1.3</v>
      </c>
      <c r="P86" s="410"/>
      <c r="Q86" s="409"/>
      <c r="R86" s="410"/>
      <c r="S86" s="409">
        <v>1.7</v>
      </c>
      <c r="T86" s="410"/>
      <c r="U86" s="409"/>
      <c r="V86" s="410"/>
      <c r="W86" s="409"/>
      <c r="X86" s="410"/>
      <c r="Y86" s="409">
        <v>1.5</v>
      </c>
      <c r="Z86" s="410"/>
      <c r="AA86" s="409">
        <v>1</v>
      </c>
      <c r="AB86" s="410"/>
      <c r="AC86" s="409">
        <v>1</v>
      </c>
      <c r="AD86" s="410"/>
      <c r="AE86" s="409">
        <v>0.7</v>
      </c>
      <c r="AF86" s="410"/>
    </row>
    <row r="87" spans="1:32" x14ac:dyDescent="0.35">
      <c r="A87" s="413" t="s">
        <v>86</v>
      </c>
      <c r="B87" s="413"/>
      <c r="C87" s="413"/>
      <c r="D87" s="413"/>
      <c r="E87" s="413"/>
      <c r="F87" s="413"/>
      <c r="G87" s="413"/>
      <c r="H87" s="413"/>
      <c r="I87" s="413"/>
      <c r="K87" s="421">
        <v>1.1000000000000001</v>
      </c>
      <c r="L87" s="421"/>
      <c r="M87" s="421">
        <v>1.1000000000000001</v>
      </c>
      <c r="N87" s="421"/>
      <c r="O87" s="409">
        <v>1.3</v>
      </c>
      <c r="P87" s="410"/>
      <c r="Q87" s="409"/>
      <c r="R87" s="410"/>
      <c r="S87" s="409">
        <v>1</v>
      </c>
      <c r="T87" s="410"/>
      <c r="U87" s="409"/>
      <c r="V87" s="410"/>
      <c r="W87" s="409"/>
      <c r="X87" s="410"/>
      <c r="Y87" s="409">
        <v>1.5</v>
      </c>
      <c r="Z87" s="410"/>
      <c r="AA87" s="409">
        <v>0.8</v>
      </c>
      <c r="AB87" s="410"/>
      <c r="AC87" s="409">
        <v>1</v>
      </c>
      <c r="AD87" s="410"/>
      <c r="AE87" s="409">
        <v>1.2</v>
      </c>
      <c r="AF87" s="410"/>
    </row>
    <row r="88" spans="1:32" x14ac:dyDescent="0.35">
      <c r="A88" s="413" t="s">
        <v>84</v>
      </c>
      <c r="B88" s="413"/>
      <c r="C88" s="413"/>
      <c r="D88" s="413"/>
      <c r="E88" s="413"/>
      <c r="F88" s="413"/>
      <c r="G88" s="413"/>
      <c r="H88" s="413"/>
      <c r="I88" s="413"/>
      <c r="K88" s="421">
        <v>1.1000000000000001</v>
      </c>
      <c r="L88" s="421"/>
      <c r="M88" s="421">
        <v>1.1000000000000001</v>
      </c>
      <c r="N88" s="421"/>
      <c r="O88" s="409">
        <v>1.3</v>
      </c>
      <c r="P88" s="410"/>
      <c r="Q88" s="409"/>
      <c r="R88" s="410"/>
      <c r="S88" s="409">
        <v>1.7</v>
      </c>
      <c r="T88" s="410"/>
      <c r="U88" s="409"/>
      <c r="V88" s="410"/>
      <c r="W88" s="409"/>
      <c r="X88" s="410"/>
      <c r="Y88" s="409">
        <v>1.5</v>
      </c>
      <c r="Z88" s="410"/>
      <c r="AA88" s="409">
        <v>0.8</v>
      </c>
      <c r="AB88" s="410"/>
      <c r="AC88" s="409">
        <v>1</v>
      </c>
      <c r="AD88" s="410"/>
      <c r="AE88" s="409">
        <v>0.7</v>
      </c>
      <c r="AF88" s="410"/>
    </row>
    <row r="89" spans="1:32" x14ac:dyDescent="0.35">
      <c r="A89" s="413" t="s">
        <v>85</v>
      </c>
      <c r="B89" s="413"/>
      <c r="C89" s="413"/>
      <c r="D89" s="413"/>
      <c r="E89" s="413"/>
      <c r="F89" s="413"/>
      <c r="G89" s="413"/>
      <c r="H89" s="413"/>
      <c r="I89" s="413"/>
      <c r="K89" s="421">
        <v>0.9</v>
      </c>
      <c r="L89" s="421"/>
      <c r="M89" s="421">
        <v>1.1000000000000001</v>
      </c>
      <c r="N89" s="421"/>
      <c r="O89" s="409">
        <v>1.3</v>
      </c>
      <c r="P89" s="410"/>
      <c r="Q89" s="409"/>
      <c r="R89" s="410"/>
      <c r="S89" s="409">
        <v>1.7</v>
      </c>
      <c r="T89" s="410"/>
      <c r="U89" s="409"/>
      <c r="V89" s="410"/>
      <c r="W89" s="409"/>
      <c r="X89" s="410"/>
      <c r="Y89" s="409">
        <v>1.5</v>
      </c>
      <c r="Z89" s="410"/>
      <c r="AA89" s="409">
        <v>0.8</v>
      </c>
      <c r="AB89" s="410"/>
      <c r="AC89" s="409">
        <v>1</v>
      </c>
      <c r="AD89" s="410"/>
      <c r="AE89" s="409">
        <v>0.7</v>
      </c>
      <c r="AF89" s="410"/>
    </row>
    <row r="90" spans="1:32" ht="8.5" customHeight="1" x14ac:dyDescent="0.35"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x14ac:dyDescent="0.35">
      <c r="A91" s="543" t="s">
        <v>89</v>
      </c>
      <c r="B91" s="543"/>
      <c r="C91" s="543"/>
      <c r="D91" s="543"/>
      <c r="E91" s="543"/>
      <c r="F91" s="543"/>
      <c r="G91" s="543"/>
      <c r="H91" s="543"/>
      <c r="I91" s="543"/>
      <c r="K91" s="188"/>
      <c r="L91" s="188"/>
      <c r="M91" s="194"/>
      <c r="N91" s="194"/>
      <c r="O91" s="197"/>
      <c r="P91" s="197"/>
      <c r="Q91" s="197"/>
      <c r="R91" s="197"/>
      <c r="S91" s="197"/>
      <c r="T91" s="197"/>
      <c r="U91" s="197"/>
      <c r="V91" s="197"/>
      <c r="W91" s="197"/>
      <c r="X91" s="197"/>
      <c r="Y91" s="197"/>
      <c r="Z91" s="197"/>
      <c r="AA91" s="199"/>
      <c r="AB91" s="199"/>
      <c r="AC91" s="197"/>
      <c r="AD91" s="197"/>
      <c r="AE91" s="197"/>
      <c r="AF91" s="197"/>
    </row>
    <row r="92" spans="1:32" x14ac:dyDescent="0.35">
      <c r="A92" s="413" t="s">
        <v>94</v>
      </c>
      <c r="B92" s="413"/>
      <c r="C92" s="413"/>
      <c r="D92" s="413"/>
      <c r="E92" s="413"/>
      <c r="F92" s="413"/>
      <c r="G92" s="413"/>
      <c r="H92" s="413"/>
      <c r="I92" s="413"/>
      <c r="K92" s="421">
        <v>0.7</v>
      </c>
      <c r="L92" s="421"/>
      <c r="M92" s="409">
        <v>0.8</v>
      </c>
      <c r="N92" s="410"/>
      <c r="O92" s="421">
        <v>0.7</v>
      </c>
      <c r="P92" s="421"/>
      <c r="Q92" s="409"/>
      <c r="R92" s="410"/>
      <c r="S92" s="409">
        <v>1.4</v>
      </c>
      <c r="T92" s="410"/>
      <c r="U92" s="409"/>
      <c r="V92" s="410"/>
      <c r="W92" s="409"/>
      <c r="X92" s="410"/>
      <c r="Y92" s="409" t="s">
        <v>672</v>
      </c>
      <c r="Z92" s="410"/>
      <c r="AA92" s="409" t="s">
        <v>672</v>
      </c>
      <c r="AB92" s="410"/>
      <c r="AC92" s="409">
        <v>1</v>
      </c>
      <c r="AD92" s="410"/>
      <c r="AE92" s="409">
        <v>1.3</v>
      </c>
      <c r="AF92" s="410"/>
    </row>
    <row r="93" spans="1:32" x14ac:dyDescent="0.35">
      <c r="A93" s="413" t="s">
        <v>368</v>
      </c>
      <c r="B93" s="413"/>
      <c r="C93" s="413"/>
      <c r="D93" s="413"/>
      <c r="E93" s="413"/>
      <c r="F93" s="413"/>
      <c r="G93" s="413"/>
      <c r="H93" s="413"/>
      <c r="I93" s="413"/>
      <c r="K93" s="421">
        <v>0.7</v>
      </c>
      <c r="L93" s="421"/>
      <c r="M93" s="409">
        <v>0.8</v>
      </c>
      <c r="N93" s="410"/>
      <c r="O93" s="421">
        <v>0.7</v>
      </c>
      <c r="P93" s="421"/>
      <c r="Q93" s="409"/>
      <c r="R93" s="410"/>
      <c r="S93" s="409">
        <v>1</v>
      </c>
      <c r="T93" s="410"/>
      <c r="U93" s="409"/>
      <c r="V93" s="410"/>
      <c r="W93" s="409"/>
      <c r="X93" s="410"/>
      <c r="Y93" s="409" t="s">
        <v>672</v>
      </c>
      <c r="Z93" s="410"/>
      <c r="AA93" s="409" t="s">
        <v>672</v>
      </c>
      <c r="AB93" s="410"/>
      <c r="AC93" s="409">
        <v>0.7</v>
      </c>
      <c r="AD93" s="410"/>
      <c r="AE93" s="409">
        <v>1.3</v>
      </c>
      <c r="AF93" s="410"/>
    </row>
    <row r="94" spans="1:32" x14ac:dyDescent="0.35">
      <c r="A94" s="413" t="s">
        <v>227</v>
      </c>
      <c r="B94" s="413"/>
      <c r="C94" s="413"/>
      <c r="D94" s="413"/>
      <c r="E94" s="413"/>
      <c r="F94" s="413"/>
      <c r="G94" s="413"/>
      <c r="H94" s="413"/>
      <c r="I94" s="413"/>
      <c r="K94" s="421">
        <v>0.7</v>
      </c>
      <c r="L94" s="421"/>
      <c r="M94" s="409">
        <v>0.8</v>
      </c>
      <c r="N94" s="410"/>
      <c r="O94" s="421">
        <v>0.7</v>
      </c>
      <c r="P94" s="421"/>
      <c r="Q94" s="409"/>
      <c r="R94" s="410"/>
      <c r="S94" s="409">
        <v>1.4</v>
      </c>
      <c r="T94" s="410"/>
      <c r="U94" s="409"/>
      <c r="V94" s="410"/>
      <c r="W94" s="409"/>
      <c r="X94" s="410"/>
      <c r="Y94" s="409" t="s">
        <v>672</v>
      </c>
      <c r="Z94" s="410"/>
      <c r="AA94" s="409" t="s">
        <v>672</v>
      </c>
      <c r="AB94" s="410"/>
      <c r="AC94" s="409">
        <v>1</v>
      </c>
      <c r="AD94" s="410"/>
      <c r="AE94" s="409">
        <v>1.3</v>
      </c>
      <c r="AF94" s="410"/>
    </row>
    <row r="95" spans="1:32" x14ac:dyDescent="0.35">
      <c r="A95" s="413" t="s">
        <v>227</v>
      </c>
      <c r="B95" s="413"/>
      <c r="C95" s="413"/>
      <c r="D95" s="413"/>
      <c r="E95" s="413"/>
      <c r="F95" s="413"/>
      <c r="G95" s="413"/>
      <c r="H95" s="413"/>
      <c r="I95" s="413"/>
      <c r="K95" s="421">
        <v>0.7</v>
      </c>
      <c r="L95" s="421"/>
      <c r="M95" s="409">
        <v>0.8</v>
      </c>
      <c r="N95" s="410"/>
      <c r="O95" s="421">
        <v>0.7</v>
      </c>
      <c r="P95" s="421"/>
      <c r="Q95" s="409"/>
      <c r="R95" s="410"/>
      <c r="S95" s="409">
        <v>1.4</v>
      </c>
      <c r="T95" s="410"/>
      <c r="U95" s="409"/>
      <c r="V95" s="410"/>
      <c r="W95" s="409"/>
      <c r="X95" s="410"/>
      <c r="Y95" s="409" t="s">
        <v>672</v>
      </c>
      <c r="Z95" s="410"/>
      <c r="AA95" s="409" t="s">
        <v>672</v>
      </c>
      <c r="AB95" s="410"/>
      <c r="AC95" s="409">
        <v>1</v>
      </c>
      <c r="AD95" s="410"/>
      <c r="AE95" s="409">
        <v>1.3</v>
      </c>
      <c r="AF95" s="410"/>
    </row>
    <row r="96" spans="1:32" x14ac:dyDescent="0.35">
      <c r="A96" s="413" t="s">
        <v>227</v>
      </c>
      <c r="B96" s="413"/>
      <c r="C96" s="413"/>
      <c r="D96" s="413"/>
      <c r="E96" s="413"/>
      <c r="F96" s="413"/>
      <c r="G96" s="413"/>
      <c r="H96" s="413"/>
      <c r="I96" s="413"/>
      <c r="K96" s="421">
        <v>0.7</v>
      </c>
      <c r="L96" s="421"/>
      <c r="M96" s="409">
        <v>0.8</v>
      </c>
      <c r="N96" s="410"/>
      <c r="O96" s="421">
        <v>0.7</v>
      </c>
      <c r="P96" s="421"/>
      <c r="Q96" s="409"/>
      <c r="R96" s="410"/>
      <c r="S96" s="409">
        <v>1.4</v>
      </c>
      <c r="T96" s="410"/>
      <c r="U96" s="409"/>
      <c r="V96" s="410"/>
      <c r="W96" s="409"/>
      <c r="X96" s="410"/>
      <c r="Y96" s="409" t="s">
        <v>672</v>
      </c>
      <c r="Z96" s="410"/>
      <c r="AA96" s="409" t="s">
        <v>672</v>
      </c>
      <c r="AB96" s="410"/>
      <c r="AC96" s="409">
        <v>1</v>
      </c>
      <c r="AD96" s="410"/>
      <c r="AE96" s="409">
        <v>1.3</v>
      </c>
      <c r="AF96" s="410"/>
    </row>
    <row r="97" spans="1:32" x14ac:dyDescent="0.35">
      <c r="A97" s="413" t="s">
        <v>229</v>
      </c>
      <c r="B97" s="413"/>
      <c r="C97" s="413"/>
      <c r="D97" s="413"/>
      <c r="E97" s="413"/>
      <c r="F97" s="413"/>
      <c r="G97" s="413"/>
      <c r="H97" s="413"/>
      <c r="I97" s="413"/>
      <c r="K97" s="421" t="s">
        <v>417</v>
      </c>
      <c r="L97" s="421"/>
      <c r="M97" s="409" t="s">
        <v>386</v>
      </c>
      <c r="N97" s="410"/>
      <c r="O97" s="421">
        <v>0.7</v>
      </c>
      <c r="P97" s="421"/>
      <c r="Q97" s="409"/>
      <c r="R97" s="410"/>
      <c r="S97" s="409" t="s">
        <v>396</v>
      </c>
      <c r="T97" s="410"/>
      <c r="U97" s="409"/>
      <c r="V97" s="410"/>
      <c r="W97" s="409"/>
      <c r="X97" s="410"/>
      <c r="Y97" s="409" t="s">
        <v>672</v>
      </c>
      <c r="Z97" s="410"/>
      <c r="AA97" s="409" t="s">
        <v>672</v>
      </c>
      <c r="AB97" s="410"/>
      <c r="AC97" s="409" t="s">
        <v>387</v>
      </c>
      <c r="AD97" s="410"/>
      <c r="AE97" s="409">
        <v>1.3</v>
      </c>
      <c r="AF97" s="410"/>
    </row>
    <row r="98" spans="1:32" x14ac:dyDescent="0.35">
      <c r="A98" s="413" t="s">
        <v>229</v>
      </c>
      <c r="B98" s="413"/>
      <c r="C98" s="413"/>
      <c r="D98" s="413"/>
      <c r="E98" s="413"/>
      <c r="F98" s="413"/>
      <c r="G98" s="413"/>
      <c r="H98" s="413"/>
      <c r="I98" s="413"/>
      <c r="K98" s="421">
        <v>0.7</v>
      </c>
      <c r="L98" s="421"/>
      <c r="M98" s="409">
        <v>0.8</v>
      </c>
      <c r="N98" s="410"/>
      <c r="O98" s="421">
        <v>0.7</v>
      </c>
      <c r="P98" s="421"/>
      <c r="Q98" s="409"/>
      <c r="R98" s="410"/>
      <c r="S98" s="409">
        <v>1.4</v>
      </c>
      <c r="T98" s="410"/>
      <c r="U98" s="409"/>
      <c r="V98" s="410"/>
      <c r="W98" s="409"/>
      <c r="X98" s="410"/>
      <c r="Y98" s="409" t="s">
        <v>672</v>
      </c>
      <c r="Z98" s="410"/>
      <c r="AA98" s="409" t="s">
        <v>672</v>
      </c>
      <c r="AB98" s="410"/>
      <c r="AC98" s="409">
        <v>1</v>
      </c>
      <c r="AD98" s="410"/>
      <c r="AE98" s="409">
        <v>1.3</v>
      </c>
      <c r="AF98" s="410"/>
    </row>
    <row r="99" spans="1:32" x14ac:dyDescent="0.35">
      <c r="A99" s="413" t="s">
        <v>229</v>
      </c>
      <c r="B99" s="413"/>
      <c r="C99" s="413"/>
      <c r="D99" s="413"/>
      <c r="E99" s="413"/>
      <c r="F99" s="413"/>
      <c r="G99" s="413"/>
      <c r="H99" s="413"/>
      <c r="I99" s="413"/>
      <c r="K99" s="421">
        <v>0.7</v>
      </c>
      <c r="L99" s="421"/>
      <c r="M99" s="409">
        <v>0.8</v>
      </c>
      <c r="N99" s="410"/>
      <c r="O99" s="421">
        <v>0.7</v>
      </c>
      <c r="P99" s="421"/>
      <c r="Q99" s="409"/>
      <c r="R99" s="410"/>
      <c r="S99" s="409">
        <v>1.4</v>
      </c>
      <c r="T99" s="410"/>
      <c r="U99" s="409"/>
      <c r="V99" s="410"/>
      <c r="W99" s="409"/>
      <c r="X99" s="410"/>
      <c r="Y99" s="409" t="s">
        <v>672</v>
      </c>
      <c r="Z99" s="410"/>
      <c r="AA99" s="409" t="s">
        <v>672</v>
      </c>
      <c r="AB99" s="410"/>
      <c r="AC99" s="409">
        <v>1</v>
      </c>
      <c r="AD99" s="410"/>
      <c r="AE99" s="409">
        <v>1.3</v>
      </c>
      <c r="AF99" s="410"/>
    </row>
    <row r="100" spans="1:32" x14ac:dyDescent="0.35">
      <c r="A100" s="413" t="s">
        <v>187</v>
      </c>
      <c r="B100" s="413"/>
      <c r="C100" s="413"/>
      <c r="D100" s="413"/>
      <c r="E100" s="413"/>
      <c r="F100" s="413"/>
      <c r="G100" s="413"/>
      <c r="H100" s="413"/>
      <c r="I100" s="413"/>
      <c r="K100" s="421">
        <v>0.7</v>
      </c>
      <c r="L100" s="421"/>
      <c r="M100" s="409">
        <v>1.3</v>
      </c>
      <c r="N100" s="410"/>
      <c r="O100" s="421">
        <v>0.7</v>
      </c>
      <c r="P100" s="421"/>
      <c r="Q100" s="409"/>
      <c r="R100" s="410"/>
      <c r="S100" s="409">
        <v>0.7</v>
      </c>
      <c r="T100" s="410"/>
      <c r="U100" s="409"/>
      <c r="V100" s="410"/>
      <c r="W100" s="409"/>
      <c r="X100" s="410"/>
      <c r="Y100" s="409" t="s">
        <v>672</v>
      </c>
      <c r="Z100" s="410"/>
      <c r="AA100" s="409" t="s">
        <v>672</v>
      </c>
      <c r="AB100" s="410"/>
      <c r="AC100" s="409">
        <v>1</v>
      </c>
      <c r="AD100" s="410"/>
      <c r="AE100" s="409">
        <v>1.3</v>
      </c>
      <c r="AF100" s="410"/>
    </row>
    <row r="101" spans="1:32" x14ac:dyDescent="0.35">
      <c r="A101" s="413" t="s">
        <v>90</v>
      </c>
      <c r="B101" s="413"/>
      <c r="C101" s="413"/>
      <c r="D101" s="413"/>
      <c r="E101" s="413"/>
      <c r="F101" s="413"/>
      <c r="G101" s="413"/>
      <c r="H101" s="413"/>
      <c r="I101" s="413"/>
      <c r="K101" s="421">
        <v>0.7</v>
      </c>
      <c r="L101" s="421"/>
      <c r="M101" s="409">
        <v>1.3</v>
      </c>
      <c r="N101" s="410"/>
      <c r="O101" s="421">
        <v>0.7</v>
      </c>
      <c r="P101" s="421"/>
      <c r="Q101" s="409"/>
      <c r="R101" s="410"/>
      <c r="S101" s="409">
        <v>0.9</v>
      </c>
      <c r="T101" s="410"/>
      <c r="U101" s="409"/>
      <c r="V101" s="410"/>
      <c r="W101" s="409"/>
      <c r="X101" s="410"/>
      <c r="Y101" s="409" t="s">
        <v>672</v>
      </c>
      <c r="Z101" s="410"/>
      <c r="AA101" s="409" t="s">
        <v>672</v>
      </c>
      <c r="AB101" s="410"/>
      <c r="AC101" s="409">
        <v>1</v>
      </c>
      <c r="AD101" s="410"/>
      <c r="AE101" s="409">
        <v>1.3</v>
      </c>
      <c r="AF101" s="410"/>
    </row>
    <row r="102" spans="1:32" x14ac:dyDescent="0.35">
      <c r="A102" s="413" t="s">
        <v>91</v>
      </c>
      <c r="B102" s="413"/>
      <c r="C102" s="413"/>
      <c r="D102" s="413"/>
      <c r="E102" s="413"/>
      <c r="F102" s="413"/>
      <c r="G102" s="413"/>
      <c r="H102" s="413"/>
      <c r="I102" s="413"/>
      <c r="K102" s="421">
        <v>0.7</v>
      </c>
      <c r="L102" s="421"/>
      <c r="M102" s="409">
        <v>1.3</v>
      </c>
      <c r="N102" s="410"/>
      <c r="O102" s="421">
        <v>0.7</v>
      </c>
      <c r="P102" s="421"/>
      <c r="Q102" s="409"/>
      <c r="R102" s="410"/>
      <c r="S102" s="409">
        <v>1.4</v>
      </c>
      <c r="T102" s="410"/>
      <c r="U102" s="409"/>
      <c r="V102" s="410"/>
      <c r="W102" s="409"/>
      <c r="X102" s="410"/>
      <c r="Y102" s="409" t="s">
        <v>672</v>
      </c>
      <c r="Z102" s="410"/>
      <c r="AA102" s="409" t="s">
        <v>672</v>
      </c>
      <c r="AB102" s="410"/>
      <c r="AC102" s="409">
        <v>1</v>
      </c>
      <c r="AD102" s="410"/>
      <c r="AE102" s="409">
        <v>1.3</v>
      </c>
      <c r="AF102" s="410"/>
    </row>
    <row r="103" spans="1:32" x14ac:dyDescent="0.35">
      <c r="A103" s="413" t="s">
        <v>92</v>
      </c>
      <c r="B103" s="413"/>
      <c r="C103" s="413"/>
      <c r="D103" s="413"/>
      <c r="E103" s="413"/>
      <c r="F103" s="413"/>
      <c r="G103" s="413"/>
      <c r="H103" s="413"/>
      <c r="I103" s="413"/>
      <c r="K103" s="421">
        <v>0.7</v>
      </c>
      <c r="L103" s="421"/>
      <c r="M103" s="409">
        <v>1.3</v>
      </c>
      <c r="N103" s="410"/>
      <c r="O103" s="421">
        <v>0.7</v>
      </c>
      <c r="P103" s="421"/>
      <c r="Q103" s="409"/>
      <c r="R103" s="410"/>
      <c r="S103" s="409">
        <v>1.4</v>
      </c>
      <c r="T103" s="410"/>
      <c r="U103" s="409"/>
      <c r="V103" s="410"/>
      <c r="W103" s="409"/>
      <c r="X103" s="410"/>
      <c r="Y103" s="409" t="s">
        <v>672</v>
      </c>
      <c r="Z103" s="410"/>
      <c r="AA103" s="409" t="s">
        <v>672</v>
      </c>
      <c r="AB103" s="410"/>
      <c r="AC103" s="409">
        <v>1</v>
      </c>
      <c r="AD103" s="410"/>
      <c r="AE103" s="409">
        <v>1.3</v>
      </c>
      <c r="AF103" s="410"/>
    </row>
    <row r="104" spans="1:32" x14ac:dyDescent="0.35">
      <c r="A104" s="413" t="s">
        <v>554</v>
      </c>
      <c r="B104" s="413"/>
      <c r="C104" s="413"/>
      <c r="D104" s="413"/>
      <c r="E104" s="413"/>
      <c r="F104" s="413"/>
      <c r="G104" s="413"/>
      <c r="H104" s="413"/>
      <c r="I104" s="413"/>
      <c r="K104" s="421">
        <v>0.7</v>
      </c>
      <c r="L104" s="421"/>
      <c r="M104" s="409">
        <v>0.8</v>
      </c>
      <c r="N104" s="410"/>
      <c r="O104" s="421">
        <v>0.7</v>
      </c>
      <c r="P104" s="421"/>
      <c r="Q104" s="409"/>
      <c r="R104" s="410"/>
      <c r="S104" s="409">
        <v>1.4</v>
      </c>
      <c r="T104" s="410"/>
      <c r="U104" s="409"/>
      <c r="V104" s="410"/>
      <c r="W104" s="409"/>
      <c r="X104" s="410"/>
      <c r="Y104" s="409" t="s">
        <v>672</v>
      </c>
      <c r="Z104" s="410"/>
      <c r="AA104" s="409" t="s">
        <v>672</v>
      </c>
      <c r="AB104" s="410"/>
      <c r="AC104" s="409">
        <v>1</v>
      </c>
      <c r="AD104" s="410"/>
      <c r="AE104" s="409">
        <v>1.3</v>
      </c>
      <c r="AF104" s="410"/>
    </row>
    <row r="105" spans="1:32" x14ac:dyDescent="0.35">
      <c r="A105" s="413" t="s">
        <v>554</v>
      </c>
      <c r="B105" s="413"/>
      <c r="C105" s="413"/>
      <c r="D105" s="413"/>
      <c r="E105" s="413"/>
      <c r="F105" s="413"/>
      <c r="G105" s="413"/>
      <c r="H105" s="413"/>
      <c r="I105" s="413"/>
      <c r="K105" s="421">
        <v>0.7</v>
      </c>
      <c r="L105" s="421"/>
      <c r="M105" s="409">
        <v>0.8</v>
      </c>
      <c r="N105" s="410"/>
      <c r="O105" s="421">
        <v>0.7</v>
      </c>
      <c r="P105" s="421"/>
      <c r="Q105" s="409"/>
      <c r="R105" s="410"/>
      <c r="S105" s="409">
        <v>1.4</v>
      </c>
      <c r="T105" s="410"/>
      <c r="U105" s="409"/>
      <c r="V105" s="410"/>
      <c r="W105" s="409"/>
      <c r="X105" s="410"/>
      <c r="Y105" s="409" t="s">
        <v>672</v>
      </c>
      <c r="Z105" s="410"/>
      <c r="AA105" s="409" t="s">
        <v>672</v>
      </c>
      <c r="AB105" s="410"/>
      <c r="AC105" s="409">
        <v>1</v>
      </c>
      <c r="AD105" s="410"/>
      <c r="AE105" s="409">
        <v>1.3</v>
      </c>
      <c r="AF105" s="410"/>
    </row>
    <row r="106" spans="1:32" x14ac:dyDescent="0.35">
      <c r="A106" s="413" t="s">
        <v>554</v>
      </c>
      <c r="B106" s="413"/>
      <c r="C106" s="413"/>
      <c r="D106" s="413"/>
      <c r="E106" s="413"/>
      <c r="F106" s="413"/>
      <c r="G106" s="413"/>
      <c r="H106" s="413"/>
      <c r="I106" s="413"/>
      <c r="K106" s="421">
        <v>0.7</v>
      </c>
      <c r="L106" s="421"/>
      <c r="M106" s="409">
        <v>0.8</v>
      </c>
      <c r="N106" s="410"/>
      <c r="O106" s="421">
        <v>0.7</v>
      </c>
      <c r="P106" s="421"/>
      <c r="Q106" s="409"/>
      <c r="R106" s="410"/>
      <c r="S106" s="409">
        <v>1.4</v>
      </c>
      <c r="T106" s="410"/>
      <c r="U106" s="409"/>
      <c r="V106" s="410"/>
      <c r="W106" s="409"/>
      <c r="X106" s="410"/>
      <c r="Y106" s="409" t="s">
        <v>672</v>
      </c>
      <c r="Z106" s="410"/>
      <c r="AA106" s="409" t="s">
        <v>672</v>
      </c>
      <c r="AB106" s="410"/>
      <c r="AC106" s="409">
        <v>1</v>
      </c>
      <c r="AD106" s="410"/>
      <c r="AE106" s="409">
        <v>1.3</v>
      </c>
      <c r="AF106" s="410"/>
    </row>
    <row r="107" spans="1:32" x14ac:dyDescent="0.35">
      <c r="A107" s="413" t="s">
        <v>422</v>
      </c>
      <c r="B107" s="413"/>
      <c r="C107" s="413"/>
      <c r="D107" s="413"/>
      <c r="E107" s="413"/>
      <c r="F107" s="413"/>
      <c r="G107" s="413"/>
      <c r="H107" s="413"/>
      <c r="I107" s="413"/>
      <c r="K107" s="421">
        <v>0.7</v>
      </c>
      <c r="L107" s="421"/>
      <c r="M107" s="409">
        <v>0.8</v>
      </c>
      <c r="N107" s="410"/>
      <c r="O107" s="421">
        <v>0.7</v>
      </c>
      <c r="P107" s="421"/>
      <c r="Q107" s="409"/>
      <c r="R107" s="410"/>
      <c r="S107" s="409">
        <v>1.4</v>
      </c>
      <c r="T107" s="410"/>
      <c r="U107" s="409"/>
      <c r="V107" s="410"/>
      <c r="W107" s="409"/>
      <c r="X107" s="410"/>
      <c r="Y107" s="409" t="s">
        <v>672</v>
      </c>
      <c r="Z107" s="410"/>
      <c r="AA107" s="409" t="s">
        <v>672</v>
      </c>
      <c r="AB107" s="410"/>
      <c r="AC107" s="409">
        <v>1</v>
      </c>
      <c r="AD107" s="410"/>
      <c r="AE107" s="409">
        <v>1.3</v>
      </c>
      <c r="AF107" s="410"/>
    </row>
    <row r="108" spans="1:32" x14ac:dyDescent="0.35">
      <c r="A108" s="413" t="s">
        <v>228</v>
      </c>
      <c r="B108" s="413"/>
      <c r="C108" s="413"/>
      <c r="D108" s="413"/>
      <c r="E108" s="413"/>
      <c r="F108" s="413"/>
      <c r="G108" s="413"/>
      <c r="H108" s="413"/>
      <c r="I108" s="413"/>
      <c r="K108" s="421">
        <v>0.7</v>
      </c>
      <c r="L108" s="421"/>
      <c r="M108" s="409">
        <v>0.8</v>
      </c>
      <c r="N108" s="410"/>
      <c r="O108" s="421">
        <v>0.7</v>
      </c>
      <c r="P108" s="421"/>
      <c r="Q108" s="409"/>
      <c r="R108" s="410"/>
      <c r="S108" s="409">
        <v>1.4</v>
      </c>
      <c r="T108" s="410"/>
      <c r="U108" s="409"/>
      <c r="V108" s="410"/>
      <c r="W108" s="409"/>
      <c r="X108" s="410"/>
      <c r="Y108" s="409" t="s">
        <v>672</v>
      </c>
      <c r="Z108" s="410"/>
      <c r="AA108" s="409" t="s">
        <v>672</v>
      </c>
      <c r="AB108" s="410"/>
      <c r="AC108" s="409">
        <v>1</v>
      </c>
      <c r="AD108" s="410"/>
      <c r="AE108" s="409">
        <v>1.3</v>
      </c>
      <c r="AF108" s="410"/>
    </row>
    <row r="109" spans="1:32" x14ac:dyDescent="0.35">
      <c r="A109" s="413" t="s">
        <v>228</v>
      </c>
      <c r="B109" s="413"/>
      <c r="C109" s="413"/>
      <c r="D109" s="413"/>
      <c r="E109" s="413"/>
      <c r="F109" s="413"/>
      <c r="G109" s="413"/>
      <c r="H109" s="413"/>
      <c r="I109" s="413"/>
      <c r="K109" s="421">
        <v>0.7</v>
      </c>
      <c r="L109" s="421"/>
      <c r="M109" s="409">
        <v>0.8</v>
      </c>
      <c r="N109" s="410"/>
      <c r="O109" s="421">
        <v>0.7</v>
      </c>
      <c r="P109" s="421"/>
      <c r="Q109" s="409"/>
      <c r="R109" s="410"/>
      <c r="S109" s="409">
        <v>1.4</v>
      </c>
      <c r="T109" s="410"/>
      <c r="U109" s="409"/>
      <c r="V109" s="410"/>
      <c r="W109" s="409"/>
      <c r="X109" s="410"/>
      <c r="Y109" s="409" t="s">
        <v>672</v>
      </c>
      <c r="Z109" s="410"/>
      <c r="AA109" s="409" t="s">
        <v>672</v>
      </c>
      <c r="AB109" s="410"/>
      <c r="AC109" s="409">
        <v>1</v>
      </c>
      <c r="AD109" s="410"/>
      <c r="AE109" s="409">
        <v>1.3</v>
      </c>
      <c r="AF109" s="410"/>
    </row>
    <row r="110" spans="1:32" x14ac:dyDescent="0.35">
      <c r="A110" s="413" t="s">
        <v>228</v>
      </c>
      <c r="B110" s="413"/>
      <c r="C110" s="413"/>
      <c r="D110" s="413"/>
      <c r="E110" s="413"/>
      <c r="F110" s="413"/>
      <c r="G110" s="413"/>
      <c r="H110" s="413"/>
      <c r="I110" s="413"/>
      <c r="K110" s="421">
        <v>0.7</v>
      </c>
      <c r="L110" s="421"/>
      <c r="M110" s="409">
        <v>0.8</v>
      </c>
      <c r="N110" s="410"/>
      <c r="O110" s="421">
        <v>0.7</v>
      </c>
      <c r="P110" s="421"/>
      <c r="Q110" s="409"/>
      <c r="R110" s="410"/>
      <c r="S110" s="409">
        <v>1.4</v>
      </c>
      <c r="T110" s="410"/>
      <c r="U110" s="409"/>
      <c r="V110" s="410"/>
      <c r="W110" s="409"/>
      <c r="X110" s="410"/>
      <c r="Y110" s="409" t="s">
        <v>672</v>
      </c>
      <c r="Z110" s="410"/>
      <c r="AA110" s="409" t="s">
        <v>672</v>
      </c>
      <c r="AB110" s="410"/>
      <c r="AC110" s="409">
        <v>1</v>
      </c>
      <c r="AD110" s="410"/>
      <c r="AE110" s="409">
        <v>1.3</v>
      </c>
      <c r="AF110" s="410"/>
    </row>
    <row r="111" spans="1:32" x14ac:dyDescent="0.35">
      <c r="A111" s="413" t="s">
        <v>93</v>
      </c>
      <c r="B111" s="413"/>
      <c r="C111" s="413"/>
      <c r="D111" s="413"/>
      <c r="E111" s="413"/>
      <c r="F111" s="413"/>
      <c r="G111" s="413"/>
      <c r="H111" s="413"/>
      <c r="I111" s="413"/>
      <c r="K111" s="409">
        <v>0.7</v>
      </c>
      <c r="L111" s="410"/>
      <c r="M111" s="409">
        <v>0.8</v>
      </c>
      <c r="N111" s="410"/>
      <c r="O111" s="421">
        <v>0.7</v>
      </c>
      <c r="P111" s="421"/>
      <c r="Q111" s="409"/>
      <c r="R111" s="410"/>
      <c r="S111" s="409">
        <v>1.4</v>
      </c>
      <c r="T111" s="410"/>
      <c r="U111" s="409"/>
      <c r="V111" s="410"/>
      <c r="W111" s="409"/>
      <c r="X111" s="410"/>
      <c r="Y111" s="409" t="s">
        <v>672</v>
      </c>
      <c r="Z111" s="410"/>
      <c r="AA111" s="409" t="s">
        <v>672</v>
      </c>
      <c r="AB111" s="410"/>
      <c r="AC111" s="409">
        <v>1</v>
      </c>
      <c r="AD111" s="410"/>
      <c r="AE111" s="409">
        <v>1.3</v>
      </c>
      <c r="AF111" s="410"/>
    </row>
    <row r="112" spans="1:32" x14ac:dyDescent="0.35">
      <c r="A112" s="413" t="s">
        <v>95</v>
      </c>
      <c r="B112" s="413"/>
      <c r="C112" s="413"/>
      <c r="D112" s="413"/>
      <c r="E112" s="413"/>
      <c r="F112" s="413"/>
      <c r="G112" s="413"/>
      <c r="H112" s="413"/>
      <c r="I112" s="413"/>
      <c r="K112" s="409">
        <v>0.7</v>
      </c>
      <c r="L112" s="410"/>
      <c r="M112" s="409">
        <v>0.8</v>
      </c>
      <c r="N112" s="410"/>
      <c r="O112" s="421">
        <v>0.7</v>
      </c>
      <c r="P112" s="421"/>
      <c r="Q112" s="409"/>
      <c r="R112" s="410"/>
      <c r="S112" s="409">
        <v>1.4</v>
      </c>
      <c r="T112" s="410"/>
      <c r="U112" s="409"/>
      <c r="V112" s="410"/>
      <c r="W112" s="409"/>
      <c r="X112" s="410"/>
      <c r="Y112" s="409" t="s">
        <v>672</v>
      </c>
      <c r="Z112" s="410"/>
      <c r="AA112" s="409" t="s">
        <v>672</v>
      </c>
      <c r="AB112" s="410"/>
      <c r="AC112" s="409">
        <v>1</v>
      </c>
      <c r="AD112" s="410"/>
      <c r="AE112" s="409">
        <v>1.3</v>
      </c>
      <c r="AF112" s="410"/>
    </row>
    <row r="113" spans="1:32" ht="8.5" customHeight="1" x14ac:dyDescent="0.35"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x14ac:dyDescent="0.35">
      <c r="A114" s="543" t="s">
        <v>96</v>
      </c>
      <c r="B114" s="543"/>
      <c r="C114" s="543"/>
      <c r="D114" s="543"/>
      <c r="E114" s="543"/>
      <c r="F114" s="543"/>
      <c r="G114" s="543"/>
      <c r="H114" s="543"/>
      <c r="I114" s="543"/>
      <c r="K114" s="188"/>
      <c r="L114" s="188"/>
      <c r="M114" s="194"/>
      <c r="N114" s="194"/>
      <c r="O114" s="197"/>
      <c r="P114" s="197"/>
      <c r="Q114" s="197"/>
      <c r="R114" s="197"/>
      <c r="S114" s="197"/>
      <c r="T114" s="197"/>
      <c r="U114" s="197"/>
      <c r="V114" s="197"/>
      <c r="W114" s="197"/>
      <c r="X114" s="197"/>
      <c r="Y114" s="197"/>
      <c r="Z114" s="197"/>
      <c r="AA114" s="199"/>
      <c r="AB114" s="199"/>
      <c r="AC114" s="197"/>
      <c r="AD114" s="197"/>
      <c r="AE114" s="197"/>
      <c r="AF114" s="197"/>
    </row>
    <row r="115" spans="1:32" x14ac:dyDescent="0.35">
      <c r="A115" s="413" t="s">
        <v>97</v>
      </c>
      <c r="B115" s="413"/>
      <c r="C115" s="413"/>
      <c r="D115" s="413"/>
      <c r="E115" s="413"/>
      <c r="F115" s="413"/>
      <c r="G115" s="413"/>
      <c r="H115" s="413"/>
      <c r="I115" s="413"/>
      <c r="K115" s="421">
        <v>1</v>
      </c>
      <c r="L115" s="421"/>
      <c r="M115" s="409">
        <v>1.1000000000000001</v>
      </c>
      <c r="N115" s="410"/>
      <c r="O115" s="409">
        <v>1</v>
      </c>
      <c r="P115" s="410"/>
      <c r="Q115" s="409"/>
      <c r="R115" s="410"/>
      <c r="S115" s="409">
        <v>1.3</v>
      </c>
      <c r="T115" s="410"/>
      <c r="U115" s="409"/>
      <c r="V115" s="410"/>
      <c r="W115" s="409"/>
      <c r="X115" s="410"/>
      <c r="Y115" s="409">
        <v>1.4</v>
      </c>
      <c r="Z115" s="410"/>
      <c r="AA115" s="409">
        <v>0.8</v>
      </c>
      <c r="AB115" s="410"/>
      <c r="AC115" s="409">
        <v>0.9</v>
      </c>
      <c r="AD115" s="410"/>
      <c r="AE115" s="409">
        <v>1.1000000000000001</v>
      </c>
      <c r="AF115" s="410"/>
    </row>
    <row r="116" spans="1:32" x14ac:dyDescent="0.35">
      <c r="A116" s="413" t="s">
        <v>98</v>
      </c>
      <c r="B116" s="413"/>
      <c r="C116" s="413"/>
      <c r="D116" s="413"/>
      <c r="E116" s="413"/>
      <c r="F116" s="413"/>
      <c r="G116" s="413"/>
      <c r="H116" s="413"/>
      <c r="I116" s="413"/>
      <c r="K116" s="421">
        <v>1.1000000000000001</v>
      </c>
      <c r="L116" s="421"/>
      <c r="M116" s="409">
        <v>1.1000000000000001</v>
      </c>
      <c r="N116" s="410"/>
      <c r="O116" s="409">
        <v>1</v>
      </c>
      <c r="P116" s="410"/>
      <c r="Q116" s="409"/>
      <c r="R116" s="410"/>
      <c r="S116" s="409">
        <v>1.3</v>
      </c>
      <c r="T116" s="410"/>
      <c r="U116" s="409"/>
      <c r="V116" s="410"/>
      <c r="W116" s="409"/>
      <c r="X116" s="410"/>
      <c r="Y116" s="409">
        <v>1.3</v>
      </c>
      <c r="Z116" s="410"/>
      <c r="AA116" s="409">
        <v>0.8</v>
      </c>
      <c r="AB116" s="410"/>
      <c r="AC116" s="409">
        <v>0.9</v>
      </c>
      <c r="AD116" s="410"/>
      <c r="AE116" s="409">
        <v>0.8</v>
      </c>
      <c r="AF116" s="410"/>
    </row>
    <row r="117" spans="1:32" x14ac:dyDescent="0.35">
      <c r="A117" s="413" t="s">
        <v>99</v>
      </c>
      <c r="B117" s="413"/>
      <c r="C117" s="413"/>
      <c r="D117" s="413"/>
      <c r="E117" s="413"/>
      <c r="F117" s="413"/>
      <c r="G117" s="413"/>
      <c r="H117" s="413"/>
      <c r="I117" s="413"/>
      <c r="K117" s="421">
        <v>1</v>
      </c>
      <c r="L117" s="421"/>
      <c r="M117" s="409">
        <v>1.1000000000000001</v>
      </c>
      <c r="N117" s="410"/>
      <c r="O117" s="409">
        <v>1</v>
      </c>
      <c r="P117" s="410"/>
      <c r="Q117" s="409"/>
      <c r="R117" s="410"/>
      <c r="S117" s="409">
        <v>1.3</v>
      </c>
      <c r="T117" s="410"/>
      <c r="U117" s="409"/>
      <c r="V117" s="410"/>
      <c r="W117" s="409"/>
      <c r="X117" s="410"/>
      <c r="Y117" s="409">
        <v>1.4</v>
      </c>
      <c r="Z117" s="410"/>
      <c r="AA117" s="409">
        <v>1.1000000000000001</v>
      </c>
      <c r="AB117" s="410"/>
      <c r="AC117" s="409">
        <v>0.9</v>
      </c>
      <c r="AD117" s="410"/>
      <c r="AE117" s="409">
        <v>0.8</v>
      </c>
      <c r="AF117" s="410"/>
    </row>
    <row r="118" spans="1:32" x14ac:dyDescent="0.35">
      <c r="A118" s="413" t="s">
        <v>100</v>
      </c>
      <c r="B118" s="413"/>
      <c r="C118" s="413"/>
      <c r="D118" s="413"/>
      <c r="E118" s="413"/>
      <c r="F118" s="413"/>
      <c r="G118" s="413"/>
      <c r="H118" s="413"/>
      <c r="I118" s="413"/>
      <c r="K118" s="421">
        <v>1</v>
      </c>
      <c r="L118" s="421"/>
      <c r="M118" s="409">
        <v>1.1000000000000001</v>
      </c>
      <c r="N118" s="410"/>
      <c r="O118" s="409">
        <v>1</v>
      </c>
      <c r="P118" s="410"/>
      <c r="Q118" s="409"/>
      <c r="R118" s="410"/>
      <c r="S118" s="409">
        <v>1.3</v>
      </c>
      <c r="T118" s="410"/>
      <c r="U118" s="409"/>
      <c r="V118" s="410"/>
      <c r="W118" s="409"/>
      <c r="X118" s="410"/>
      <c r="Y118" s="409">
        <v>1</v>
      </c>
      <c r="Z118" s="410"/>
      <c r="AA118" s="409">
        <v>0.8</v>
      </c>
      <c r="AB118" s="410"/>
      <c r="AC118" s="409">
        <v>0.9</v>
      </c>
      <c r="AD118" s="410"/>
      <c r="AE118" s="409">
        <v>0.8</v>
      </c>
      <c r="AF118" s="410"/>
    </row>
    <row r="119" spans="1:32" x14ac:dyDescent="0.35">
      <c r="A119" s="413" t="s">
        <v>101</v>
      </c>
      <c r="B119" s="413"/>
      <c r="C119" s="413"/>
      <c r="D119" s="413"/>
      <c r="E119" s="413"/>
      <c r="F119" s="413"/>
      <c r="G119" s="413"/>
      <c r="H119" s="413"/>
      <c r="I119" s="413"/>
      <c r="K119" s="421">
        <v>1</v>
      </c>
      <c r="L119" s="421"/>
      <c r="M119" s="409">
        <v>0.8</v>
      </c>
      <c r="N119" s="410"/>
      <c r="O119" s="409">
        <v>0.7</v>
      </c>
      <c r="P119" s="410"/>
      <c r="Q119" s="409"/>
      <c r="R119" s="410"/>
      <c r="S119" s="409">
        <v>1.3</v>
      </c>
      <c r="T119" s="410"/>
      <c r="U119" s="409"/>
      <c r="V119" s="410"/>
      <c r="W119" s="409"/>
      <c r="X119" s="410"/>
      <c r="Y119" s="409">
        <v>1</v>
      </c>
      <c r="Z119" s="410"/>
      <c r="AA119" s="409">
        <v>0.8</v>
      </c>
      <c r="AB119" s="410"/>
      <c r="AC119" s="409">
        <v>0.7</v>
      </c>
      <c r="AD119" s="410"/>
      <c r="AE119" s="409">
        <v>0.8</v>
      </c>
      <c r="AF119" s="410"/>
    </row>
    <row r="120" spans="1:32" ht="8.5" customHeight="1" x14ac:dyDescent="0.35"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x14ac:dyDescent="0.35">
      <c r="A121" s="543" t="s">
        <v>102</v>
      </c>
      <c r="B121" s="543"/>
      <c r="C121" s="543"/>
      <c r="D121" s="543"/>
      <c r="E121" s="543"/>
      <c r="F121" s="543"/>
      <c r="G121" s="543"/>
      <c r="H121" s="543"/>
      <c r="I121" s="543"/>
      <c r="K121" s="188"/>
      <c r="L121" s="188"/>
      <c r="M121" s="194"/>
      <c r="N121" s="194"/>
      <c r="O121" s="197"/>
      <c r="P121" s="197"/>
      <c r="Q121" s="197"/>
      <c r="R121" s="197"/>
      <c r="S121" s="197"/>
      <c r="T121" s="197"/>
      <c r="U121" s="197"/>
      <c r="V121" s="197"/>
      <c r="W121" s="197"/>
      <c r="X121" s="197"/>
      <c r="Y121" s="197"/>
      <c r="Z121" s="197"/>
      <c r="AA121" s="199"/>
      <c r="AB121" s="199"/>
      <c r="AC121" s="197"/>
      <c r="AD121" s="197"/>
      <c r="AE121" s="197"/>
      <c r="AF121" s="197"/>
    </row>
    <row r="122" spans="1:32" x14ac:dyDescent="0.35">
      <c r="A122" s="413" t="s">
        <v>103</v>
      </c>
      <c r="B122" s="413"/>
      <c r="C122" s="413"/>
      <c r="D122" s="413"/>
      <c r="E122" s="413"/>
      <c r="F122" s="413"/>
      <c r="G122" s="413"/>
      <c r="H122" s="413"/>
      <c r="I122" s="413"/>
      <c r="K122" s="421">
        <v>0.8</v>
      </c>
      <c r="L122" s="421"/>
      <c r="M122" s="421">
        <v>0.8</v>
      </c>
      <c r="N122" s="421"/>
      <c r="O122" s="409">
        <v>1</v>
      </c>
      <c r="P122" s="410"/>
      <c r="Q122" s="409"/>
      <c r="R122" s="410"/>
      <c r="S122" s="409">
        <v>1.1000000000000001</v>
      </c>
      <c r="T122" s="410"/>
      <c r="U122" s="409"/>
      <c r="V122" s="410"/>
      <c r="W122" s="409"/>
      <c r="X122" s="410"/>
      <c r="Y122" s="409">
        <v>1.3</v>
      </c>
      <c r="Z122" s="410"/>
      <c r="AA122" s="421">
        <v>0.7</v>
      </c>
      <c r="AB122" s="421"/>
      <c r="AC122" s="409">
        <v>1</v>
      </c>
      <c r="AD122" s="410"/>
      <c r="AE122" s="409">
        <v>1.2</v>
      </c>
      <c r="AF122" s="410"/>
    </row>
    <row r="123" spans="1:32" x14ac:dyDescent="0.35">
      <c r="A123" s="413" t="s">
        <v>104</v>
      </c>
      <c r="B123" s="413"/>
      <c r="C123" s="413"/>
      <c r="D123" s="413"/>
      <c r="E123" s="413"/>
      <c r="F123" s="413"/>
      <c r="G123" s="413"/>
      <c r="H123" s="413"/>
      <c r="I123" s="413"/>
      <c r="K123" s="421">
        <v>0.8</v>
      </c>
      <c r="L123" s="421"/>
      <c r="M123" s="421">
        <v>0.8</v>
      </c>
      <c r="N123" s="421"/>
      <c r="O123" s="409">
        <v>1</v>
      </c>
      <c r="P123" s="410"/>
      <c r="Q123" s="409"/>
      <c r="R123" s="410"/>
      <c r="S123" s="409">
        <v>1.1000000000000001</v>
      </c>
      <c r="T123" s="410"/>
      <c r="U123" s="409"/>
      <c r="V123" s="410"/>
      <c r="W123" s="409"/>
      <c r="X123" s="410"/>
      <c r="Y123" s="409">
        <v>1.3</v>
      </c>
      <c r="Z123" s="410"/>
      <c r="AA123" s="421">
        <v>0.7</v>
      </c>
      <c r="AB123" s="421"/>
      <c r="AC123" s="409">
        <v>1</v>
      </c>
      <c r="AD123" s="410"/>
      <c r="AE123" s="409">
        <v>1.2</v>
      </c>
      <c r="AF123" s="410"/>
    </row>
    <row r="124" spans="1:32" x14ac:dyDescent="0.35">
      <c r="A124" s="413" t="s">
        <v>105</v>
      </c>
      <c r="B124" s="413"/>
      <c r="C124" s="413"/>
      <c r="D124" s="413"/>
      <c r="E124" s="413"/>
      <c r="F124" s="413"/>
      <c r="G124" s="413"/>
      <c r="H124" s="413"/>
      <c r="I124" s="413"/>
      <c r="K124" s="421">
        <v>0.8</v>
      </c>
      <c r="L124" s="421"/>
      <c r="M124" s="421">
        <v>0.8</v>
      </c>
      <c r="N124" s="421"/>
      <c r="O124" s="409">
        <v>1</v>
      </c>
      <c r="P124" s="410"/>
      <c r="Q124" s="409"/>
      <c r="R124" s="410"/>
      <c r="S124" s="409">
        <v>1.1000000000000001</v>
      </c>
      <c r="T124" s="410"/>
      <c r="U124" s="409"/>
      <c r="V124" s="410"/>
      <c r="W124" s="409"/>
      <c r="X124" s="410"/>
      <c r="Y124" s="409">
        <v>1.3</v>
      </c>
      <c r="Z124" s="410"/>
      <c r="AA124" s="421">
        <v>0.7</v>
      </c>
      <c r="AB124" s="421"/>
      <c r="AC124" s="409">
        <v>1</v>
      </c>
      <c r="AD124" s="410"/>
      <c r="AE124" s="409">
        <v>1</v>
      </c>
      <c r="AF124" s="410"/>
    </row>
    <row r="125" spans="1:32" x14ac:dyDescent="0.35">
      <c r="A125" s="413" t="s">
        <v>106</v>
      </c>
      <c r="B125" s="413"/>
      <c r="C125" s="413"/>
      <c r="D125" s="413"/>
      <c r="E125" s="413"/>
      <c r="F125" s="413"/>
      <c r="G125" s="413"/>
      <c r="H125" s="413"/>
      <c r="I125" s="413"/>
      <c r="K125" s="421">
        <v>0.8</v>
      </c>
      <c r="L125" s="421"/>
      <c r="M125" s="409">
        <v>1.1000000000000001</v>
      </c>
      <c r="N125" s="410"/>
      <c r="O125" s="409">
        <v>1</v>
      </c>
      <c r="P125" s="410"/>
      <c r="Q125" s="409"/>
      <c r="R125" s="410"/>
      <c r="S125" s="409">
        <v>1.5</v>
      </c>
      <c r="T125" s="410"/>
      <c r="U125" s="409"/>
      <c r="V125" s="410"/>
      <c r="W125" s="409"/>
      <c r="X125" s="410"/>
      <c r="Y125" s="409">
        <v>1.3</v>
      </c>
      <c r="Z125" s="410"/>
      <c r="AA125" s="421">
        <v>0.7</v>
      </c>
      <c r="AB125" s="421"/>
      <c r="AC125" s="409">
        <v>1</v>
      </c>
      <c r="AD125" s="410"/>
      <c r="AE125" s="409">
        <v>1.2</v>
      </c>
      <c r="AF125" s="410"/>
    </row>
    <row r="126" spans="1:32" ht="8.5" customHeight="1" x14ac:dyDescent="0.35"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x14ac:dyDescent="0.35">
      <c r="A127" s="543" t="s">
        <v>107</v>
      </c>
      <c r="B127" s="543"/>
      <c r="C127" s="543"/>
      <c r="D127" s="543"/>
      <c r="E127" s="543"/>
      <c r="F127" s="543"/>
      <c r="G127" s="543"/>
      <c r="H127" s="543"/>
      <c r="I127" s="543"/>
      <c r="K127" s="188"/>
      <c r="L127" s="188"/>
      <c r="M127" s="194"/>
      <c r="N127" s="194"/>
      <c r="O127" s="197"/>
      <c r="P127" s="197"/>
      <c r="Q127" s="197"/>
      <c r="R127" s="197"/>
      <c r="S127" s="197"/>
      <c r="T127" s="197"/>
      <c r="U127" s="197"/>
      <c r="V127" s="197"/>
      <c r="W127" s="197"/>
      <c r="X127" s="197"/>
      <c r="Y127" s="197"/>
      <c r="Z127" s="197"/>
      <c r="AA127" s="199"/>
      <c r="AB127" s="199"/>
      <c r="AC127" s="197"/>
      <c r="AD127" s="197"/>
      <c r="AE127" s="197"/>
      <c r="AF127" s="197"/>
    </row>
    <row r="128" spans="1:32" x14ac:dyDescent="0.35">
      <c r="A128" s="413" t="s">
        <v>108</v>
      </c>
      <c r="B128" s="413"/>
      <c r="C128" s="413"/>
      <c r="D128" s="413"/>
      <c r="E128" s="413"/>
      <c r="F128" s="413"/>
      <c r="G128" s="413"/>
      <c r="H128" s="413"/>
      <c r="I128" s="413"/>
      <c r="K128" s="421">
        <v>0.7</v>
      </c>
      <c r="L128" s="421"/>
      <c r="M128" s="421">
        <v>0.7</v>
      </c>
      <c r="N128" s="421"/>
      <c r="O128" s="421">
        <v>0.7</v>
      </c>
      <c r="P128" s="421"/>
      <c r="Q128" s="409"/>
      <c r="R128" s="410"/>
      <c r="S128" s="421">
        <v>0.7</v>
      </c>
      <c r="T128" s="421"/>
      <c r="U128" s="409"/>
      <c r="V128" s="410"/>
      <c r="W128" s="409"/>
      <c r="X128" s="410"/>
      <c r="Y128" s="409">
        <v>1</v>
      </c>
      <c r="Z128" s="410"/>
      <c r="AA128" s="421">
        <v>0.7</v>
      </c>
      <c r="AB128" s="421"/>
      <c r="AC128" s="409">
        <v>0.8</v>
      </c>
      <c r="AD128" s="410"/>
      <c r="AE128" s="409">
        <v>1</v>
      </c>
      <c r="AF128" s="410"/>
    </row>
    <row r="129" spans="1:32" x14ac:dyDescent="0.35">
      <c r="A129" s="413" t="s">
        <v>110</v>
      </c>
      <c r="B129" s="413"/>
      <c r="C129" s="413"/>
      <c r="D129" s="413"/>
      <c r="E129" s="413"/>
      <c r="F129" s="413"/>
      <c r="G129" s="413"/>
      <c r="H129" s="413"/>
      <c r="I129" s="413"/>
      <c r="K129" s="421">
        <v>0.7</v>
      </c>
      <c r="L129" s="421"/>
      <c r="M129" s="421">
        <v>0.7</v>
      </c>
      <c r="N129" s="421"/>
      <c r="O129" s="421">
        <v>0.7</v>
      </c>
      <c r="P129" s="421"/>
      <c r="Q129" s="409"/>
      <c r="R129" s="410"/>
      <c r="S129" s="421">
        <v>0.7</v>
      </c>
      <c r="T129" s="421"/>
      <c r="U129" s="409"/>
      <c r="V129" s="410"/>
      <c r="W129" s="409"/>
      <c r="X129" s="410"/>
      <c r="Y129" s="409">
        <v>1</v>
      </c>
      <c r="Z129" s="410"/>
      <c r="AA129" s="421">
        <v>0.7</v>
      </c>
      <c r="AB129" s="421"/>
      <c r="AC129" s="409">
        <v>0.8</v>
      </c>
      <c r="AD129" s="410"/>
      <c r="AE129" s="409">
        <v>1</v>
      </c>
      <c r="AF129" s="410"/>
    </row>
    <row r="130" spans="1:32" x14ac:dyDescent="0.35">
      <c r="A130" s="413" t="s">
        <v>109</v>
      </c>
      <c r="B130" s="413"/>
      <c r="C130" s="413"/>
      <c r="D130" s="413"/>
      <c r="E130" s="413"/>
      <c r="F130" s="413"/>
      <c r="G130" s="413"/>
      <c r="H130" s="413"/>
      <c r="I130" s="413"/>
      <c r="K130" s="421">
        <v>0.7</v>
      </c>
      <c r="L130" s="421"/>
      <c r="M130" s="421">
        <v>0.7</v>
      </c>
      <c r="N130" s="421"/>
      <c r="O130" s="421">
        <v>0.7</v>
      </c>
      <c r="P130" s="421"/>
      <c r="Q130" s="409"/>
      <c r="R130" s="410"/>
      <c r="S130" s="421">
        <v>0.7</v>
      </c>
      <c r="T130" s="421"/>
      <c r="U130" s="409"/>
      <c r="V130" s="410"/>
      <c r="W130" s="409"/>
      <c r="X130" s="410"/>
      <c r="Y130" s="409">
        <v>1</v>
      </c>
      <c r="Z130" s="410"/>
      <c r="AA130" s="421">
        <v>0.7</v>
      </c>
      <c r="AB130" s="421"/>
      <c r="AC130" s="409">
        <v>0.8</v>
      </c>
      <c r="AD130" s="410"/>
      <c r="AE130" s="409">
        <v>1.3</v>
      </c>
      <c r="AF130" s="410"/>
    </row>
    <row r="131" spans="1:32" x14ac:dyDescent="0.35">
      <c r="A131" s="413" t="s">
        <v>111</v>
      </c>
      <c r="B131" s="413"/>
      <c r="C131" s="413"/>
      <c r="D131" s="413"/>
      <c r="E131" s="413"/>
      <c r="F131" s="413"/>
      <c r="G131" s="413"/>
      <c r="H131" s="413"/>
      <c r="I131" s="413"/>
      <c r="K131" s="421">
        <v>0.7</v>
      </c>
      <c r="L131" s="421"/>
      <c r="M131" s="421">
        <v>0.7</v>
      </c>
      <c r="N131" s="421"/>
      <c r="O131" s="421">
        <v>0.7</v>
      </c>
      <c r="P131" s="421"/>
      <c r="Q131" s="409"/>
      <c r="R131" s="410"/>
      <c r="S131" s="421">
        <v>0.7</v>
      </c>
      <c r="T131" s="421"/>
      <c r="U131" s="409"/>
      <c r="V131" s="410"/>
      <c r="W131" s="409"/>
      <c r="X131" s="410"/>
      <c r="Y131" s="409">
        <v>1</v>
      </c>
      <c r="Z131" s="410"/>
      <c r="AA131" s="421">
        <v>0.7</v>
      </c>
      <c r="AB131" s="421"/>
      <c r="AC131" s="409">
        <v>0.8</v>
      </c>
      <c r="AD131" s="410"/>
      <c r="AE131" s="409">
        <v>1</v>
      </c>
      <c r="AF131" s="410"/>
    </row>
    <row r="132" spans="1:32" x14ac:dyDescent="0.35">
      <c r="A132" s="413" t="s">
        <v>112</v>
      </c>
      <c r="B132" s="413"/>
      <c r="C132" s="413"/>
      <c r="D132" s="413"/>
      <c r="E132" s="413"/>
      <c r="F132" s="413"/>
      <c r="G132" s="413"/>
      <c r="H132" s="413"/>
      <c r="I132" s="413"/>
      <c r="K132" s="421">
        <v>0.7</v>
      </c>
      <c r="L132" s="421"/>
      <c r="M132" s="421">
        <v>0.7</v>
      </c>
      <c r="N132" s="421"/>
      <c r="O132" s="421">
        <v>0.7</v>
      </c>
      <c r="P132" s="421"/>
      <c r="Q132" s="409"/>
      <c r="R132" s="410"/>
      <c r="S132" s="421">
        <v>0.7</v>
      </c>
      <c r="T132" s="421"/>
      <c r="U132" s="409"/>
      <c r="V132" s="410"/>
      <c r="W132" s="409"/>
      <c r="X132" s="410"/>
      <c r="Y132" s="409">
        <v>1</v>
      </c>
      <c r="Z132" s="410"/>
      <c r="AA132" s="421">
        <v>0.7</v>
      </c>
      <c r="AB132" s="421"/>
      <c r="AC132" s="409">
        <v>0.8</v>
      </c>
      <c r="AD132" s="410"/>
      <c r="AE132" s="409">
        <v>1</v>
      </c>
      <c r="AF132" s="410"/>
    </row>
    <row r="133" spans="1:32" ht="8.5" customHeight="1" x14ac:dyDescent="0.35"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x14ac:dyDescent="0.35">
      <c r="A134" s="543" t="s">
        <v>113</v>
      </c>
      <c r="B134" s="543"/>
      <c r="C134" s="543"/>
      <c r="D134" s="543"/>
      <c r="E134" s="543"/>
      <c r="F134" s="543"/>
      <c r="G134" s="543"/>
      <c r="H134" s="543"/>
      <c r="I134" s="543"/>
      <c r="K134" s="188"/>
      <c r="L134" s="188"/>
      <c r="M134" s="194"/>
      <c r="N134" s="194"/>
      <c r="O134" s="197"/>
      <c r="P134" s="197"/>
      <c r="Q134" s="197"/>
      <c r="R134" s="197"/>
      <c r="S134" s="197"/>
      <c r="T134" s="197"/>
      <c r="U134" s="197"/>
      <c r="V134" s="197"/>
      <c r="W134" s="197"/>
      <c r="X134" s="197"/>
      <c r="Y134" s="197"/>
      <c r="Z134" s="197"/>
      <c r="AA134" s="199"/>
      <c r="AB134" s="199"/>
      <c r="AC134" s="197"/>
      <c r="AD134" s="197"/>
      <c r="AE134" s="197"/>
      <c r="AF134" s="197"/>
    </row>
    <row r="135" spans="1:32" x14ac:dyDescent="0.35">
      <c r="A135" s="413" t="s">
        <v>115</v>
      </c>
      <c r="B135" s="413"/>
      <c r="C135" s="413"/>
      <c r="D135" s="413"/>
      <c r="E135" s="413"/>
      <c r="F135" s="413"/>
      <c r="G135" s="413"/>
      <c r="H135" s="413"/>
      <c r="I135" s="413"/>
      <c r="K135" s="421">
        <v>0.7</v>
      </c>
      <c r="L135" s="421"/>
      <c r="M135" s="409">
        <v>0.9</v>
      </c>
      <c r="N135" s="410"/>
      <c r="O135" s="409">
        <v>1</v>
      </c>
      <c r="P135" s="410"/>
      <c r="Q135" s="409"/>
      <c r="R135" s="410"/>
      <c r="S135" s="421">
        <v>0.7</v>
      </c>
      <c r="T135" s="421"/>
      <c r="U135" s="409"/>
      <c r="V135" s="410"/>
      <c r="W135" s="409"/>
      <c r="X135" s="410"/>
      <c r="Y135" s="409">
        <v>0.7</v>
      </c>
      <c r="Z135" s="410"/>
      <c r="AA135" s="409">
        <v>1</v>
      </c>
      <c r="AB135" s="410"/>
      <c r="AC135" s="409">
        <v>1</v>
      </c>
      <c r="AD135" s="410"/>
      <c r="AE135" s="409">
        <v>0.8</v>
      </c>
      <c r="AF135" s="410"/>
    </row>
    <row r="136" spans="1:32" x14ac:dyDescent="0.35">
      <c r="A136" s="413" t="s">
        <v>116</v>
      </c>
      <c r="B136" s="413"/>
      <c r="C136" s="413"/>
      <c r="D136" s="413"/>
      <c r="E136" s="413"/>
      <c r="F136" s="413"/>
      <c r="G136" s="413"/>
      <c r="H136" s="413"/>
      <c r="I136" s="413"/>
      <c r="K136" s="421">
        <v>1.1000000000000001</v>
      </c>
      <c r="L136" s="421"/>
      <c r="M136" s="409">
        <v>0.9</v>
      </c>
      <c r="N136" s="410"/>
      <c r="O136" s="409">
        <v>1</v>
      </c>
      <c r="P136" s="410"/>
      <c r="Q136" s="409"/>
      <c r="R136" s="410"/>
      <c r="S136" s="421">
        <v>0.7</v>
      </c>
      <c r="T136" s="421"/>
      <c r="U136" s="409"/>
      <c r="V136" s="410"/>
      <c r="W136" s="409"/>
      <c r="X136" s="410"/>
      <c r="Y136" s="409">
        <v>0.9</v>
      </c>
      <c r="Z136" s="410"/>
      <c r="AA136" s="409">
        <v>1</v>
      </c>
      <c r="AB136" s="410"/>
      <c r="AC136" s="409">
        <v>1.1000000000000001</v>
      </c>
      <c r="AD136" s="410"/>
      <c r="AE136" s="409">
        <v>0.9</v>
      </c>
      <c r="AF136" s="410"/>
    </row>
    <row r="137" spans="1:32" x14ac:dyDescent="0.35">
      <c r="A137" s="413" t="s">
        <v>114</v>
      </c>
      <c r="B137" s="413"/>
      <c r="C137" s="413"/>
      <c r="D137" s="413"/>
      <c r="E137" s="413"/>
      <c r="F137" s="413"/>
      <c r="G137" s="413"/>
      <c r="H137" s="413"/>
      <c r="I137" s="413"/>
      <c r="K137" s="421">
        <v>1.1000000000000001</v>
      </c>
      <c r="L137" s="421"/>
      <c r="M137" s="409">
        <v>0.9</v>
      </c>
      <c r="N137" s="410"/>
      <c r="O137" s="409">
        <v>1</v>
      </c>
      <c r="P137" s="410"/>
      <c r="Q137" s="409"/>
      <c r="R137" s="410"/>
      <c r="S137" s="421">
        <v>0.7</v>
      </c>
      <c r="T137" s="421"/>
      <c r="U137" s="409"/>
      <c r="V137" s="410"/>
      <c r="W137" s="409"/>
      <c r="X137" s="410"/>
      <c r="Y137" s="409">
        <v>0.9</v>
      </c>
      <c r="Z137" s="410"/>
      <c r="AA137" s="409">
        <v>1</v>
      </c>
      <c r="AB137" s="410"/>
      <c r="AC137" s="409">
        <v>1.2</v>
      </c>
      <c r="AD137" s="410"/>
      <c r="AE137" s="409">
        <v>1.1000000000000001</v>
      </c>
      <c r="AF137" s="410"/>
    </row>
    <row r="138" spans="1:32" x14ac:dyDescent="0.35">
      <c r="A138" s="413" t="s">
        <v>117</v>
      </c>
      <c r="B138" s="413"/>
      <c r="C138" s="413"/>
      <c r="D138" s="413"/>
      <c r="E138" s="413"/>
      <c r="F138" s="413"/>
      <c r="G138" s="413"/>
      <c r="H138" s="413"/>
      <c r="I138" s="413"/>
      <c r="K138" s="421">
        <v>1.1000000000000001</v>
      </c>
      <c r="L138" s="421"/>
      <c r="M138" s="409">
        <v>0.9</v>
      </c>
      <c r="N138" s="410"/>
      <c r="O138" s="409">
        <v>1</v>
      </c>
      <c r="P138" s="410"/>
      <c r="Q138" s="409"/>
      <c r="R138" s="410"/>
      <c r="S138" s="421">
        <v>0.7</v>
      </c>
      <c r="T138" s="421"/>
      <c r="U138" s="409"/>
      <c r="V138" s="410"/>
      <c r="W138" s="409"/>
      <c r="X138" s="410"/>
      <c r="Y138" s="409">
        <v>0.9</v>
      </c>
      <c r="Z138" s="410"/>
      <c r="AA138" s="409">
        <v>1</v>
      </c>
      <c r="AB138" s="410"/>
      <c r="AC138" s="409">
        <v>1</v>
      </c>
      <c r="AD138" s="410"/>
      <c r="AE138" s="409">
        <v>1.1000000000000001</v>
      </c>
      <c r="AF138" s="410"/>
    </row>
    <row r="139" spans="1:32" x14ac:dyDescent="0.35">
      <c r="A139" s="413" t="s">
        <v>118</v>
      </c>
      <c r="B139" s="413"/>
      <c r="C139" s="413"/>
      <c r="D139" s="413"/>
      <c r="E139" s="413"/>
      <c r="F139" s="413"/>
      <c r="G139" s="413"/>
      <c r="H139" s="413"/>
      <c r="I139" s="413"/>
      <c r="K139" s="421">
        <v>1.1000000000000001</v>
      </c>
      <c r="L139" s="421"/>
      <c r="M139" s="409">
        <v>0.9</v>
      </c>
      <c r="N139" s="410"/>
      <c r="O139" s="409">
        <v>1</v>
      </c>
      <c r="P139" s="410"/>
      <c r="Q139" s="409"/>
      <c r="R139" s="410"/>
      <c r="S139" s="421">
        <v>1</v>
      </c>
      <c r="T139" s="421"/>
      <c r="U139" s="409"/>
      <c r="V139" s="410"/>
      <c r="W139" s="409"/>
      <c r="X139" s="410"/>
      <c r="Y139" s="409">
        <v>0.9</v>
      </c>
      <c r="Z139" s="410"/>
      <c r="AA139" s="409">
        <v>1</v>
      </c>
      <c r="AB139" s="410"/>
      <c r="AC139" s="409">
        <v>1</v>
      </c>
      <c r="AD139" s="410"/>
      <c r="AE139" s="409">
        <v>1.1000000000000001</v>
      </c>
      <c r="AF139" s="410"/>
    </row>
    <row r="140" spans="1:32" x14ac:dyDescent="0.35">
      <c r="A140" s="413" t="s">
        <v>119</v>
      </c>
      <c r="B140" s="413"/>
      <c r="C140" s="413"/>
      <c r="D140" s="413"/>
      <c r="E140" s="413"/>
      <c r="F140" s="413"/>
      <c r="G140" s="413"/>
      <c r="H140" s="413"/>
      <c r="I140" s="413"/>
      <c r="K140" s="421">
        <v>1.1000000000000001</v>
      </c>
      <c r="L140" s="421"/>
      <c r="M140" s="409">
        <v>0.9</v>
      </c>
      <c r="N140" s="410"/>
      <c r="O140" s="409">
        <v>1</v>
      </c>
      <c r="P140" s="410"/>
      <c r="Q140" s="409"/>
      <c r="R140" s="410"/>
      <c r="S140" s="421">
        <v>0.7</v>
      </c>
      <c r="T140" s="421"/>
      <c r="U140" s="409"/>
      <c r="V140" s="410"/>
      <c r="W140" s="409"/>
      <c r="X140" s="410"/>
      <c r="Y140" s="409">
        <v>0.9</v>
      </c>
      <c r="Z140" s="410"/>
      <c r="AA140" s="409">
        <v>1</v>
      </c>
      <c r="AB140" s="410"/>
      <c r="AC140" s="409">
        <v>1</v>
      </c>
      <c r="AD140" s="410"/>
      <c r="AE140" s="409">
        <v>1.1000000000000001</v>
      </c>
      <c r="AF140" s="410"/>
    </row>
    <row r="141" spans="1:32" ht="8.5" customHeight="1" x14ac:dyDescent="0.35"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x14ac:dyDescent="0.35">
      <c r="A142" s="543" t="s">
        <v>120</v>
      </c>
      <c r="B142" s="543"/>
      <c r="C142" s="543"/>
      <c r="D142" s="543"/>
      <c r="E142" s="543"/>
      <c r="F142" s="543"/>
      <c r="G142" s="543"/>
      <c r="H142" s="543"/>
      <c r="I142" s="543"/>
      <c r="K142" s="188"/>
      <c r="L142" s="188"/>
      <c r="M142" s="194"/>
      <c r="N142" s="194"/>
      <c r="O142" s="197"/>
      <c r="P142" s="197"/>
      <c r="Q142" s="197"/>
      <c r="R142" s="197"/>
      <c r="S142" s="197"/>
      <c r="T142" s="197"/>
      <c r="U142" s="197"/>
      <c r="V142" s="197"/>
      <c r="W142" s="197"/>
      <c r="X142" s="197"/>
      <c r="Y142" s="197"/>
      <c r="Z142" s="197"/>
      <c r="AA142" s="199"/>
      <c r="AB142" s="199"/>
      <c r="AC142" s="197"/>
      <c r="AD142" s="197"/>
      <c r="AE142" s="197"/>
      <c r="AF142" s="197"/>
    </row>
    <row r="143" spans="1:32" x14ac:dyDescent="0.35">
      <c r="A143" s="413" t="s">
        <v>122</v>
      </c>
      <c r="B143" s="413"/>
      <c r="C143" s="413"/>
      <c r="D143" s="413"/>
      <c r="E143" s="413"/>
      <c r="F143" s="413"/>
      <c r="G143" s="413"/>
      <c r="H143" s="413"/>
      <c r="I143" s="413"/>
      <c r="K143" s="421">
        <v>1</v>
      </c>
      <c r="L143" s="421"/>
      <c r="M143" s="421">
        <v>0.7</v>
      </c>
      <c r="N143" s="421"/>
      <c r="O143" s="421">
        <v>0.7</v>
      </c>
      <c r="P143" s="421"/>
      <c r="Q143" s="409"/>
      <c r="R143" s="410"/>
      <c r="S143" s="409">
        <v>1.4</v>
      </c>
      <c r="T143" s="410"/>
      <c r="U143" s="409"/>
      <c r="V143" s="410"/>
      <c r="W143" s="409"/>
      <c r="X143" s="410"/>
      <c r="Y143" s="421">
        <v>0.7</v>
      </c>
      <c r="Z143" s="421"/>
      <c r="AA143" s="421">
        <v>0.7</v>
      </c>
      <c r="AB143" s="421"/>
      <c r="AC143" s="409">
        <v>1</v>
      </c>
      <c r="AD143" s="410"/>
      <c r="AE143" s="409">
        <v>0.9</v>
      </c>
      <c r="AF143" s="410"/>
    </row>
    <row r="144" spans="1:32" x14ac:dyDescent="0.35">
      <c r="A144" s="413" t="s">
        <v>121</v>
      </c>
      <c r="B144" s="413"/>
      <c r="C144" s="413"/>
      <c r="D144" s="413"/>
      <c r="E144" s="413"/>
      <c r="F144" s="413"/>
      <c r="G144" s="413"/>
      <c r="H144" s="413"/>
      <c r="I144" s="413"/>
      <c r="K144" s="421">
        <v>1</v>
      </c>
      <c r="L144" s="421"/>
      <c r="M144" s="421">
        <v>0.7</v>
      </c>
      <c r="N144" s="421"/>
      <c r="O144" s="421">
        <v>0.7</v>
      </c>
      <c r="P144" s="421"/>
      <c r="Q144" s="409"/>
      <c r="R144" s="410"/>
      <c r="S144" s="409">
        <v>1.4</v>
      </c>
      <c r="T144" s="410"/>
      <c r="U144" s="409"/>
      <c r="V144" s="410"/>
      <c r="W144" s="409"/>
      <c r="X144" s="410"/>
      <c r="Y144" s="421">
        <v>0.7</v>
      </c>
      <c r="Z144" s="421"/>
      <c r="AA144" s="421">
        <v>0.7</v>
      </c>
      <c r="AB144" s="421"/>
      <c r="AC144" s="409">
        <v>1</v>
      </c>
      <c r="AD144" s="410"/>
      <c r="AE144" s="409">
        <v>0.9</v>
      </c>
      <c r="AF144" s="410"/>
    </row>
    <row r="145" spans="1:32" x14ac:dyDescent="0.35">
      <c r="A145" s="413" t="s">
        <v>129</v>
      </c>
      <c r="B145" s="413"/>
      <c r="C145" s="413"/>
      <c r="D145" s="413"/>
      <c r="E145" s="413"/>
      <c r="F145" s="413"/>
      <c r="G145" s="413"/>
      <c r="H145" s="413"/>
      <c r="I145" s="413"/>
      <c r="K145" s="421">
        <v>1</v>
      </c>
      <c r="L145" s="421"/>
      <c r="M145" s="421">
        <v>0.7</v>
      </c>
      <c r="N145" s="421"/>
      <c r="O145" s="421">
        <v>0.7</v>
      </c>
      <c r="P145" s="421"/>
      <c r="Q145" s="409"/>
      <c r="R145" s="410"/>
      <c r="S145" s="409">
        <v>1.4</v>
      </c>
      <c r="T145" s="410"/>
      <c r="U145" s="409"/>
      <c r="V145" s="410"/>
      <c r="W145" s="409"/>
      <c r="X145" s="410"/>
      <c r="Y145" s="421">
        <v>0.7</v>
      </c>
      <c r="Z145" s="421"/>
      <c r="AA145" s="421">
        <v>0.7</v>
      </c>
      <c r="AB145" s="421"/>
      <c r="AC145" s="409">
        <v>0.7</v>
      </c>
      <c r="AD145" s="410"/>
      <c r="AE145" s="409">
        <v>0.9</v>
      </c>
      <c r="AF145" s="410"/>
    </row>
    <row r="146" spans="1:32" x14ac:dyDescent="0.35">
      <c r="A146" s="413" t="s">
        <v>131</v>
      </c>
      <c r="B146" s="413"/>
      <c r="C146" s="413"/>
      <c r="D146" s="413"/>
      <c r="E146" s="413"/>
      <c r="F146" s="413"/>
      <c r="G146" s="413"/>
      <c r="H146" s="413"/>
      <c r="I146" s="413"/>
      <c r="K146" s="421">
        <v>1</v>
      </c>
      <c r="L146" s="421"/>
      <c r="M146" s="421">
        <v>0.7</v>
      </c>
      <c r="N146" s="421"/>
      <c r="O146" s="421">
        <v>0.7</v>
      </c>
      <c r="P146" s="421"/>
      <c r="Q146" s="409"/>
      <c r="R146" s="410"/>
      <c r="S146" s="409">
        <v>1.4</v>
      </c>
      <c r="T146" s="410"/>
      <c r="U146" s="409"/>
      <c r="V146" s="410"/>
      <c r="W146" s="409"/>
      <c r="X146" s="410"/>
      <c r="Y146" s="421">
        <v>0.7</v>
      </c>
      <c r="Z146" s="421"/>
      <c r="AA146" s="421">
        <v>0.7</v>
      </c>
      <c r="AB146" s="421"/>
      <c r="AC146" s="409">
        <v>0.7</v>
      </c>
      <c r="AD146" s="410"/>
      <c r="AE146" s="409">
        <v>0.9</v>
      </c>
      <c r="AF146" s="410"/>
    </row>
    <row r="147" spans="1:32" x14ac:dyDescent="0.35">
      <c r="A147" s="413" t="s">
        <v>130</v>
      </c>
      <c r="B147" s="413"/>
      <c r="C147" s="413"/>
      <c r="D147" s="413"/>
      <c r="E147" s="413"/>
      <c r="F147" s="413"/>
      <c r="G147" s="413"/>
      <c r="H147" s="413"/>
      <c r="I147" s="413"/>
      <c r="K147" s="421">
        <v>1</v>
      </c>
      <c r="L147" s="421"/>
      <c r="M147" s="421">
        <v>0.7</v>
      </c>
      <c r="N147" s="421"/>
      <c r="O147" s="421">
        <v>0.7</v>
      </c>
      <c r="P147" s="421"/>
      <c r="Q147" s="409"/>
      <c r="R147" s="410"/>
      <c r="S147" s="409">
        <v>1.4</v>
      </c>
      <c r="T147" s="410"/>
      <c r="U147" s="409"/>
      <c r="V147" s="410"/>
      <c r="W147" s="409"/>
      <c r="X147" s="410"/>
      <c r="Y147" s="421">
        <v>0.7</v>
      </c>
      <c r="Z147" s="421"/>
      <c r="AA147" s="421">
        <v>0.7</v>
      </c>
      <c r="AB147" s="421"/>
      <c r="AC147" s="409">
        <v>1</v>
      </c>
      <c r="AD147" s="410"/>
      <c r="AE147" s="409">
        <v>0.9</v>
      </c>
      <c r="AF147" s="410"/>
    </row>
    <row r="148" spans="1:32" x14ac:dyDescent="0.35">
      <c r="A148" s="413" t="s">
        <v>132</v>
      </c>
      <c r="B148" s="413"/>
      <c r="C148" s="413"/>
      <c r="D148" s="413"/>
      <c r="E148" s="413"/>
      <c r="F148" s="413"/>
      <c r="G148" s="413"/>
      <c r="H148" s="413"/>
      <c r="I148" s="413"/>
      <c r="K148" s="421">
        <v>1</v>
      </c>
      <c r="L148" s="421"/>
      <c r="M148" s="421">
        <v>0.7</v>
      </c>
      <c r="N148" s="421"/>
      <c r="O148" s="421">
        <v>0.7</v>
      </c>
      <c r="P148" s="421"/>
      <c r="Q148" s="409"/>
      <c r="R148" s="410"/>
      <c r="S148" s="409">
        <v>1.4</v>
      </c>
      <c r="T148" s="410"/>
      <c r="U148" s="409"/>
      <c r="V148" s="410"/>
      <c r="W148" s="409"/>
      <c r="X148" s="410"/>
      <c r="Y148" s="421">
        <v>0.7</v>
      </c>
      <c r="Z148" s="421"/>
      <c r="AA148" s="421">
        <v>0.7</v>
      </c>
      <c r="AB148" s="421"/>
      <c r="AC148" s="409">
        <v>1</v>
      </c>
      <c r="AD148" s="410"/>
      <c r="AE148" s="409">
        <v>0.9</v>
      </c>
      <c r="AF148" s="410"/>
    </row>
    <row r="149" spans="1:32" x14ac:dyDescent="0.35">
      <c r="A149" s="413" t="s">
        <v>125</v>
      </c>
      <c r="B149" s="413"/>
      <c r="C149" s="413"/>
      <c r="D149" s="413"/>
      <c r="E149" s="413"/>
      <c r="F149" s="413"/>
      <c r="G149" s="413"/>
      <c r="H149" s="413"/>
      <c r="I149" s="413"/>
      <c r="K149" s="421">
        <v>1</v>
      </c>
      <c r="L149" s="421"/>
      <c r="M149" s="421">
        <v>0.7</v>
      </c>
      <c r="N149" s="421"/>
      <c r="O149" s="421">
        <v>0.7</v>
      </c>
      <c r="P149" s="421"/>
      <c r="Q149" s="409"/>
      <c r="R149" s="410"/>
      <c r="S149" s="409">
        <v>1.4</v>
      </c>
      <c r="T149" s="410"/>
      <c r="U149" s="409"/>
      <c r="V149" s="410"/>
      <c r="W149" s="409"/>
      <c r="X149" s="410"/>
      <c r="Y149" s="421">
        <v>0.7</v>
      </c>
      <c r="Z149" s="421"/>
      <c r="AA149" s="421">
        <v>0.7</v>
      </c>
      <c r="AB149" s="421"/>
      <c r="AC149" s="409">
        <v>1</v>
      </c>
      <c r="AD149" s="410"/>
      <c r="AE149" s="409">
        <v>0.9</v>
      </c>
      <c r="AF149" s="410"/>
    </row>
    <row r="150" spans="1:32" x14ac:dyDescent="0.35">
      <c r="A150" s="413" t="s">
        <v>126</v>
      </c>
      <c r="B150" s="413"/>
      <c r="C150" s="413"/>
      <c r="D150" s="413"/>
      <c r="E150" s="413"/>
      <c r="F150" s="413"/>
      <c r="G150" s="413"/>
      <c r="H150" s="413"/>
      <c r="I150" s="413"/>
      <c r="K150" s="421">
        <v>1</v>
      </c>
      <c r="L150" s="421"/>
      <c r="M150" s="421">
        <v>0.7</v>
      </c>
      <c r="N150" s="421"/>
      <c r="O150" s="421">
        <v>0.7</v>
      </c>
      <c r="P150" s="421"/>
      <c r="Q150" s="409"/>
      <c r="R150" s="410"/>
      <c r="S150" s="409">
        <v>1.4</v>
      </c>
      <c r="T150" s="410"/>
      <c r="U150" s="409"/>
      <c r="V150" s="410"/>
      <c r="W150" s="409"/>
      <c r="X150" s="410"/>
      <c r="Y150" s="421">
        <v>0.7</v>
      </c>
      <c r="Z150" s="421"/>
      <c r="AA150" s="421">
        <v>0.7</v>
      </c>
      <c r="AB150" s="421"/>
      <c r="AC150" s="409">
        <v>1</v>
      </c>
      <c r="AD150" s="410"/>
      <c r="AE150" s="409">
        <v>0.9</v>
      </c>
      <c r="AF150" s="410"/>
    </row>
    <row r="151" spans="1:32" x14ac:dyDescent="0.35">
      <c r="A151" s="413" t="s">
        <v>127</v>
      </c>
      <c r="B151" s="413"/>
      <c r="C151" s="413"/>
      <c r="D151" s="413"/>
      <c r="E151" s="413"/>
      <c r="F151" s="413"/>
      <c r="G151" s="413"/>
      <c r="H151" s="413"/>
      <c r="I151" s="413"/>
      <c r="K151" s="421">
        <v>1</v>
      </c>
      <c r="L151" s="421"/>
      <c r="M151" s="421">
        <v>0.7</v>
      </c>
      <c r="N151" s="421"/>
      <c r="O151" s="421">
        <v>0.7</v>
      </c>
      <c r="P151" s="421"/>
      <c r="Q151" s="409"/>
      <c r="R151" s="410"/>
      <c r="S151" s="409">
        <v>1.4</v>
      </c>
      <c r="T151" s="410"/>
      <c r="U151" s="409"/>
      <c r="V151" s="410"/>
      <c r="W151" s="409"/>
      <c r="X151" s="410"/>
      <c r="Y151" s="421">
        <v>0.7</v>
      </c>
      <c r="Z151" s="421"/>
      <c r="AA151" s="421">
        <v>0.7</v>
      </c>
      <c r="AB151" s="421"/>
      <c r="AC151" s="409">
        <v>1</v>
      </c>
      <c r="AD151" s="410"/>
      <c r="AE151" s="409">
        <v>0.9</v>
      </c>
      <c r="AF151" s="410"/>
    </row>
    <row r="152" spans="1:32" x14ac:dyDescent="0.35">
      <c r="A152" s="413" t="s">
        <v>128</v>
      </c>
      <c r="B152" s="413"/>
      <c r="C152" s="413"/>
      <c r="D152" s="413"/>
      <c r="E152" s="413"/>
      <c r="F152" s="413"/>
      <c r="G152" s="413"/>
      <c r="H152" s="413"/>
      <c r="I152" s="413"/>
      <c r="K152" s="421">
        <v>1</v>
      </c>
      <c r="L152" s="421"/>
      <c r="M152" s="421">
        <v>0.7</v>
      </c>
      <c r="N152" s="421"/>
      <c r="O152" s="421">
        <v>0.7</v>
      </c>
      <c r="P152" s="421"/>
      <c r="Q152" s="409"/>
      <c r="R152" s="410"/>
      <c r="S152" s="409">
        <v>1.4</v>
      </c>
      <c r="T152" s="410"/>
      <c r="U152" s="409"/>
      <c r="V152" s="410"/>
      <c r="W152" s="409"/>
      <c r="X152" s="410"/>
      <c r="Y152" s="421">
        <v>0.7</v>
      </c>
      <c r="Z152" s="421"/>
      <c r="AA152" s="421">
        <v>0.7</v>
      </c>
      <c r="AB152" s="421"/>
      <c r="AC152" s="409">
        <v>1</v>
      </c>
      <c r="AD152" s="410"/>
      <c r="AE152" s="409">
        <v>0.9</v>
      </c>
      <c r="AF152" s="410"/>
    </row>
    <row r="153" spans="1:32" x14ac:dyDescent="0.35">
      <c r="A153" s="413" t="s">
        <v>133</v>
      </c>
      <c r="B153" s="413"/>
      <c r="C153" s="413"/>
      <c r="D153" s="413"/>
      <c r="E153" s="413"/>
      <c r="F153" s="413"/>
      <c r="G153" s="413"/>
      <c r="H153" s="413"/>
      <c r="I153" s="413"/>
      <c r="K153" s="421">
        <v>1</v>
      </c>
      <c r="L153" s="421"/>
      <c r="M153" s="421">
        <v>0.7</v>
      </c>
      <c r="N153" s="421"/>
      <c r="O153" s="421">
        <v>0.7</v>
      </c>
      <c r="P153" s="421"/>
      <c r="Q153" s="409"/>
      <c r="R153" s="410"/>
      <c r="S153" s="409">
        <v>1.4</v>
      </c>
      <c r="T153" s="410"/>
      <c r="U153" s="409"/>
      <c r="V153" s="410"/>
      <c r="W153" s="409"/>
      <c r="X153" s="410"/>
      <c r="Y153" s="421">
        <v>0.7</v>
      </c>
      <c r="Z153" s="421"/>
      <c r="AA153" s="421">
        <v>0.7</v>
      </c>
      <c r="AB153" s="421"/>
      <c r="AC153" s="409">
        <v>1</v>
      </c>
      <c r="AD153" s="410"/>
      <c r="AE153" s="409">
        <v>0.9</v>
      </c>
      <c r="AF153" s="410"/>
    </row>
    <row r="154" spans="1:32" x14ac:dyDescent="0.35">
      <c r="A154" s="413" t="s">
        <v>123</v>
      </c>
      <c r="B154" s="413"/>
      <c r="C154" s="413"/>
      <c r="D154" s="413"/>
      <c r="E154" s="413"/>
      <c r="F154" s="413"/>
      <c r="G154" s="413"/>
      <c r="H154" s="413"/>
      <c r="I154" s="413"/>
      <c r="K154" s="421">
        <v>1</v>
      </c>
      <c r="L154" s="421"/>
      <c r="M154" s="421">
        <v>0.7</v>
      </c>
      <c r="N154" s="421"/>
      <c r="O154" s="421">
        <v>0.7</v>
      </c>
      <c r="P154" s="421"/>
      <c r="Q154" s="409"/>
      <c r="R154" s="410"/>
      <c r="S154" s="409">
        <v>1.4</v>
      </c>
      <c r="T154" s="410"/>
      <c r="U154" s="409"/>
      <c r="V154" s="410"/>
      <c r="W154" s="409"/>
      <c r="X154" s="410"/>
      <c r="Y154" s="421">
        <v>0.7</v>
      </c>
      <c r="Z154" s="421"/>
      <c r="AA154" s="421">
        <v>0.7</v>
      </c>
      <c r="AB154" s="421"/>
      <c r="AC154" s="409">
        <v>1</v>
      </c>
      <c r="AD154" s="410"/>
      <c r="AE154" s="409">
        <v>0.9</v>
      </c>
      <c r="AF154" s="410"/>
    </row>
    <row r="155" spans="1:32" x14ac:dyDescent="0.35">
      <c r="A155" s="413" t="s">
        <v>124</v>
      </c>
      <c r="B155" s="413"/>
      <c r="C155" s="413"/>
      <c r="D155" s="413"/>
      <c r="E155" s="413"/>
      <c r="F155" s="413"/>
      <c r="G155" s="413"/>
      <c r="H155" s="413"/>
      <c r="I155" s="413"/>
      <c r="K155" s="421">
        <v>1</v>
      </c>
      <c r="L155" s="421"/>
      <c r="M155" s="421">
        <v>0.7</v>
      </c>
      <c r="N155" s="421"/>
      <c r="O155" s="421">
        <v>0.7</v>
      </c>
      <c r="P155" s="421"/>
      <c r="Q155" s="409"/>
      <c r="R155" s="410"/>
      <c r="S155" s="409">
        <v>1.4</v>
      </c>
      <c r="T155" s="410"/>
      <c r="U155" s="409"/>
      <c r="V155" s="410"/>
      <c r="W155" s="409"/>
      <c r="X155" s="410"/>
      <c r="Y155" s="421">
        <v>0.7</v>
      </c>
      <c r="Z155" s="421"/>
      <c r="AA155" s="421">
        <v>0.7</v>
      </c>
      <c r="AB155" s="421"/>
      <c r="AC155" s="409">
        <v>1</v>
      </c>
      <c r="AD155" s="410"/>
      <c r="AE155" s="409">
        <v>0.9</v>
      </c>
      <c r="AF155" s="410"/>
    </row>
    <row r="156" spans="1:32" ht="8.5" customHeight="1" x14ac:dyDescent="0.35"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x14ac:dyDescent="0.35">
      <c r="A157" s="543" t="s">
        <v>134</v>
      </c>
      <c r="B157" s="543"/>
      <c r="C157" s="543"/>
      <c r="D157" s="543"/>
      <c r="E157" s="543"/>
      <c r="F157" s="543"/>
      <c r="G157" s="543"/>
      <c r="H157" s="543"/>
      <c r="I157" s="543"/>
      <c r="K157" s="188"/>
      <c r="L157" s="188"/>
      <c r="M157" s="194"/>
      <c r="N157" s="194"/>
      <c r="O157" s="197"/>
      <c r="P157" s="197"/>
      <c r="Q157" s="197"/>
      <c r="R157" s="197"/>
      <c r="S157" s="197"/>
      <c r="T157" s="197"/>
      <c r="U157" s="197"/>
      <c r="V157" s="197"/>
      <c r="W157" s="197"/>
      <c r="X157" s="197"/>
      <c r="Y157" s="197"/>
      <c r="Z157" s="197"/>
      <c r="AA157" s="199"/>
      <c r="AB157" s="199"/>
      <c r="AC157" s="197"/>
      <c r="AD157" s="197"/>
      <c r="AE157" s="197"/>
      <c r="AF157" s="197"/>
    </row>
    <row r="158" spans="1:32" x14ac:dyDescent="0.35">
      <c r="A158" s="413" t="s">
        <v>136</v>
      </c>
      <c r="B158" s="413"/>
      <c r="C158" s="413"/>
      <c r="D158" s="413"/>
      <c r="E158" s="413"/>
      <c r="F158" s="413"/>
      <c r="G158" s="413"/>
      <c r="H158" s="413"/>
      <c r="I158" s="413"/>
      <c r="K158" s="421">
        <v>0.7</v>
      </c>
      <c r="L158" s="421"/>
      <c r="M158" s="409">
        <v>1.3</v>
      </c>
      <c r="N158" s="410"/>
      <c r="O158" s="421">
        <v>0.7</v>
      </c>
      <c r="P158" s="421"/>
      <c r="Q158" s="409"/>
      <c r="R158" s="410"/>
      <c r="S158" s="421">
        <v>0.7</v>
      </c>
      <c r="T158" s="421"/>
      <c r="U158" s="409"/>
      <c r="V158" s="410"/>
      <c r="W158" s="409"/>
      <c r="X158" s="410"/>
      <c r="Y158" s="421">
        <v>0.7</v>
      </c>
      <c r="Z158" s="421"/>
      <c r="AA158" s="409">
        <v>1.2</v>
      </c>
      <c r="AB158" s="410"/>
      <c r="AC158" s="421">
        <v>0.7</v>
      </c>
      <c r="AD158" s="421"/>
      <c r="AE158" s="421">
        <v>0.7</v>
      </c>
      <c r="AF158" s="421"/>
    </row>
    <row r="159" spans="1:32" x14ac:dyDescent="0.35">
      <c r="A159" s="413" t="s">
        <v>135</v>
      </c>
      <c r="B159" s="413"/>
      <c r="C159" s="413"/>
      <c r="D159" s="413"/>
      <c r="E159" s="413"/>
      <c r="F159" s="413"/>
      <c r="G159" s="413"/>
      <c r="H159" s="413"/>
      <c r="I159" s="413"/>
      <c r="K159" s="421">
        <v>0.7</v>
      </c>
      <c r="L159" s="421"/>
      <c r="M159" s="409">
        <v>1.3</v>
      </c>
      <c r="N159" s="410"/>
      <c r="O159" s="421">
        <v>0.7</v>
      </c>
      <c r="P159" s="421"/>
      <c r="Q159" s="409"/>
      <c r="R159" s="410"/>
      <c r="S159" s="421">
        <v>0.7</v>
      </c>
      <c r="T159" s="421"/>
      <c r="U159" s="409"/>
      <c r="V159" s="410"/>
      <c r="W159" s="409"/>
      <c r="X159" s="410"/>
      <c r="Y159" s="421">
        <v>0.7</v>
      </c>
      <c r="Z159" s="421"/>
      <c r="AA159" s="409">
        <v>1.2</v>
      </c>
      <c r="AB159" s="410"/>
      <c r="AC159" s="421">
        <v>0.7</v>
      </c>
      <c r="AD159" s="421"/>
      <c r="AE159" s="421">
        <v>0.7</v>
      </c>
      <c r="AF159" s="421"/>
    </row>
    <row r="160" spans="1:32" x14ac:dyDescent="0.35">
      <c r="A160" s="413" t="s">
        <v>137</v>
      </c>
      <c r="B160" s="413"/>
      <c r="C160" s="413"/>
      <c r="D160" s="413"/>
      <c r="E160" s="413"/>
      <c r="F160" s="413"/>
      <c r="G160" s="413"/>
      <c r="H160" s="413"/>
      <c r="I160" s="413"/>
      <c r="K160" s="421">
        <v>0.7</v>
      </c>
      <c r="L160" s="421"/>
      <c r="M160" s="409">
        <v>1.3</v>
      </c>
      <c r="N160" s="410"/>
      <c r="O160" s="421">
        <v>0.7</v>
      </c>
      <c r="P160" s="421"/>
      <c r="Q160" s="409"/>
      <c r="R160" s="410"/>
      <c r="S160" s="421">
        <v>0.7</v>
      </c>
      <c r="T160" s="421"/>
      <c r="U160" s="409"/>
      <c r="V160" s="410"/>
      <c r="W160" s="409"/>
      <c r="X160" s="410"/>
      <c r="Y160" s="421">
        <v>0.7</v>
      </c>
      <c r="Z160" s="421"/>
      <c r="AA160" s="409">
        <v>1.2</v>
      </c>
      <c r="AB160" s="410"/>
      <c r="AC160" s="421">
        <v>0.7</v>
      </c>
      <c r="AD160" s="421"/>
      <c r="AE160" s="421">
        <v>0.7</v>
      </c>
      <c r="AF160" s="421"/>
    </row>
    <row r="161" spans="1:32" x14ac:dyDescent="0.35">
      <c r="A161" s="413" t="s">
        <v>138</v>
      </c>
      <c r="B161" s="413"/>
      <c r="C161" s="413"/>
      <c r="D161" s="413"/>
      <c r="E161" s="413"/>
      <c r="F161" s="413"/>
      <c r="G161" s="413"/>
      <c r="H161" s="413"/>
      <c r="I161" s="413"/>
      <c r="K161" s="421">
        <v>0.7</v>
      </c>
      <c r="L161" s="421"/>
      <c r="M161" s="409">
        <v>1.3</v>
      </c>
      <c r="N161" s="410"/>
      <c r="O161" s="421">
        <v>0.7</v>
      </c>
      <c r="P161" s="421"/>
      <c r="Q161" s="409"/>
      <c r="R161" s="410"/>
      <c r="S161" s="421">
        <v>0.7</v>
      </c>
      <c r="T161" s="421"/>
      <c r="U161" s="409"/>
      <c r="V161" s="410"/>
      <c r="W161" s="409"/>
      <c r="X161" s="410"/>
      <c r="Y161" s="421">
        <v>0.7</v>
      </c>
      <c r="Z161" s="421"/>
      <c r="AA161" s="409">
        <v>1.2</v>
      </c>
      <c r="AB161" s="410"/>
      <c r="AC161" s="421">
        <v>0.7</v>
      </c>
      <c r="AD161" s="421"/>
      <c r="AE161" s="421">
        <v>0.7</v>
      </c>
      <c r="AF161" s="421"/>
    </row>
    <row r="162" spans="1:32" x14ac:dyDescent="0.35">
      <c r="A162" s="413" t="s">
        <v>139</v>
      </c>
      <c r="B162" s="413"/>
      <c r="C162" s="413"/>
      <c r="D162" s="413"/>
      <c r="E162" s="413"/>
      <c r="F162" s="413"/>
      <c r="G162" s="413"/>
      <c r="H162" s="413"/>
      <c r="I162" s="413"/>
      <c r="K162" s="421">
        <v>0.7</v>
      </c>
      <c r="L162" s="421"/>
      <c r="M162" s="409">
        <v>1.3</v>
      </c>
      <c r="N162" s="410"/>
      <c r="O162" s="421">
        <v>0.7</v>
      </c>
      <c r="P162" s="421"/>
      <c r="Q162" s="409"/>
      <c r="R162" s="410"/>
      <c r="S162" s="421">
        <v>0.7</v>
      </c>
      <c r="T162" s="421"/>
      <c r="U162" s="409"/>
      <c r="V162" s="410"/>
      <c r="W162" s="409"/>
      <c r="X162" s="410"/>
      <c r="Y162" s="421">
        <v>0.7</v>
      </c>
      <c r="Z162" s="421"/>
      <c r="AA162" s="409">
        <v>1.2</v>
      </c>
      <c r="AB162" s="410"/>
      <c r="AC162" s="421">
        <v>0.7</v>
      </c>
      <c r="AD162" s="421"/>
      <c r="AE162" s="421">
        <v>0.7</v>
      </c>
      <c r="AF162" s="421"/>
    </row>
    <row r="163" spans="1:32" x14ac:dyDescent="0.35">
      <c r="A163" s="413" t="s">
        <v>140</v>
      </c>
      <c r="B163" s="413"/>
      <c r="C163" s="413"/>
      <c r="D163" s="413"/>
      <c r="E163" s="413"/>
      <c r="F163" s="413"/>
      <c r="G163" s="413"/>
      <c r="H163" s="413"/>
      <c r="I163" s="413"/>
      <c r="K163" s="421">
        <v>0.7</v>
      </c>
      <c r="L163" s="421"/>
      <c r="M163" s="409">
        <v>1.3</v>
      </c>
      <c r="N163" s="410"/>
      <c r="O163" s="421">
        <v>0.7</v>
      </c>
      <c r="P163" s="421"/>
      <c r="Q163" s="409"/>
      <c r="R163" s="410"/>
      <c r="S163" s="421">
        <v>0.7</v>
      </c>
      <c r="T163" s="421"/>
      <c r="U163" s="409"/>
      <c r="V163" s="410"/>
      <c r="W163" s="409"/>
      <c r="X163" s="410"/>
      <c r="Y163" s="421">
        <v>0.7</v>
      </c>
      <c r="Z163" s="421"/>
      <c r="AA163" s="409">
        <v>1.5</v>
      </c>
      <c r="AB163" s="410"/>
      <c r="AC163" s="421">
        <v>0.7</v>
      </c>
      <c r="AD163" s="421"/>
      <c r="AE163" s="421">
        <v>0.7</v>
      </c>
      <c r="AF163" s="421"/>
    </row>
    <row r="164" spans="1:32" x14ac:dyDescent="0.35">
      <c r="A164" s="413" t="s">
        <v>141</v>
      </c>
      <c r="B164" s="413"/>
      <c r="C164" s="413"/>
      <c r="D164" s="413"/>
      <c r="E164" s="413"/>
      <c r="F164" s="413"/>
      <c r="G164" s="413"/>
      <c r="H164" s="413"/>
      <c r="I164" s="413"/>
      <c r="K164" s="421">
        <v>0.7</v>
      </c>
      <c r="L164" s="421"/>
      <c r="M164" s="409">
        <v>1.3</v>
      </c>
      <c r="N164" s="410"/>
      <c r="O164" s="421">
        <v>0.7</v>
      </c>
      <c r="P164" s="421"/>
      <c r="Q164" s="409"/>
      <c r="R164" s="410"/>
      <c r="S164" s="421">
        <v>0.7</v>
      </c>
      <c r="T164" s="421"/>
      <c r="U164" s="409"/>
      <c r="V164" s="410"/>
      <c r="W164" s="409"/>
      <c r="X164" s="410"/>
      <c r="Y164" s="421">
        <v>0.7</v>
      </c>
      <c r="Z164" s="421"/>
      <c r="AA164" s="409">
        <v>1.2</v>
      </c>
      <c r="AB164" s="410"/>
      <c r="AC164" s="421">
        <v>0.7</v>
      </c>
      <c r="AD164" s="421"/>
      <c r="AE164" s="421" t="s">
        <v>396</v>
      </c>
      <c r="AF164" s="421"/>
    </row>
    <row r="165" spans="1:32" x14ac:dyDescent="0.35">
      <c r="A165" s="413" t="s">
        <v>142</v>
      </c>
      <c r="B165" s="413"/>
      <c r="C165" s="413"/>
      <c r="D165" s="413"/>
      <c r="E165" s="413"/>
      <c r="F165" s="413"/>
      <c r="G165" s="413"/>
      <c r="H165" s="413"/>
      <c r="I165" s="413"/>
      <c r="K165" s="421">
        <v>0.7</v>
      </c>
      <c r="L165" s="421"/>
      <c r="M165" s="409">
        <v>1.3</v>
      </c>
      <c r="N165" s="410"/>
      <c r="O165" s="421">
        <v>0.7</v>
      </c>
      <c r="P165" s="421"/>
      <c r="Q165" s="409"/>
      <c r="R165" s="410"/>
      <c r="S165" s="421">
        <v>0.7</v>
      </c>
      <c r="T165" s="421"/>
      <c r="U165" s="409"/>
      <c r="V165" s="410"/>
      <c r="W165" s="409"/>
      <c r="X165" s="410"/>
      <c r="Y165" s="421">
        <v>0.7</v>
      </c>
      <c r="Z165" s="421"/>
      <c r="AA165" s="409">
        <v>1.2</v>
      </c>
      <c r="AB165" s="410"/>
      <c r="AC165" s="421">
        <v>0.7</v>
      </c>
      <c r="AD165" s="421"/>
      <c r="AE165" s="421">
        <v>0.7</v>
      </c>
      <c r="AF165" s="421"/>
    </row>
    <row r="166" spans="1:32" x14ac:dyDescent="0.35">
      <c r="A166" s="413" t="s">
        <v>143</v>
      </c>
      <c r="B166" s="413"/>
      <c r="C166" s="413"/>
      <c r="D166" s="413"/>
      <c r="E166" s="413"/>
      <c r="F166" s="413"/>
      <c r="G166" s="413"/>
      <c r="H166" s="413"/>
      <c r="I166" s="413"/>
      <c r="K166" s="421">
        <v>0.7</v>
      </c>
      <c r="L166" s="421"/>
      <c r="M166" s="409">
        <v>1.3</v>
      </c>
      <c r="N166" s="410"/>
      <c r="O166" s="421">
        <v>0.7</v>
      </c>
      <c r="P166" s="421"/>
      <c r="Q166" s="409"/>
      <c r="R166" s="410"/>
      <c r="S166" s="421">
        <v>0.7</v>
      </c>
      <c r="T166" s="421"/>
      <c r="U166" s="409"/>
      <c r="V166" s="410"/>
      <c r="W166" s="409"/>
      <c r="X166" s="410"/>
      <c r="Y166" s="421">
        <v>0.7</v>
      </c>
      <c r="Z166" s="421"/>
      <c r="AA166" s="409">
        <v>1.2</v>
      </c>
      <c r="AB166" s="410"/>
      <c r="AC166" s="421">
        <v>0.7</v>
      </c>
      <c r="AD166" s="421"/>
      <c r="AE166" s="421">
        <v>0.7</v>
      </c>
      <c r="AF166" s="421"/>
    </row>
    <row r="167" spans="1:32" x14ac:dyDescent="0.35">
      <c r="A167" s="413" t="s">
        <v>144</v>
      </c>
      <c r="B167" s="413"/>
      <c r="C167" s="413"/>
      <c r="D167" s="413"/>
      <c r="E167" s="413"/>
      <c r="F167" s="413"/>
      <c r="G167" s="413"/>
      <c r="H167" s="413"/>
      <c r="I167" s="413"/>
      <c r="K167" s="421">
        <v>0.7</v>
      </c>
      <c r="L167" s="421"/>
      <c r="M167" s="409">
        <v>1.3</v>
      </c>
      <c r="N167" s="410"/>
      <c r="O167" s="421">
        <v>0.7</v>
      </c>
      <c r="P167" s="421"/>
      <c r="Q167" s="409"/>
      <c r="R167" s="410"/>
      <c r="S167" s="421">
        <v>0.7</v>
      </c>
      <c r="T167" s="421"/>
      <c r="U167" s="409"/>
      <c r="V167" s="410"/>
      <c r="W167" s="409"/>
      <c r="X167" s="410"/>
      <c r="Y167" s="421">
        <v>0.7</v>
      </c>
      <c r="Z167" s="421"/>
      <c r="AA167" s="409">
        <v>1.2</v>
      </c>
      <c r="AB167" s="410"/>
      <c r="AC167" s="421">
        <v>0.7</v>
      </c>
      <c r="AD167" s="421"/>
      <c r="AE167" s="421">
        <v>0.7</v>
      </c>
      <c r="AF167" s="421"/>
    </row>
    <row r="168" spans="1:32" x14ac:dyDescent="0.35">
      <c r="A168" s="413" t="s">
        <v>145</v>
      </c>
      <c r="B168" s="413"/>
      <c r="C168" s="413"/>
      <c r="D168" s="413"/>
      <c r="E168" s="413"/>
      <c r="F168" s="413"/>
      <c r="G168" s="413"/>
      <c r="H168" s="413"/>
      <c r="I168" s="413"/>
      <c r="K168" s="421">
        <v>0.7</v>
      </c>
      <c r="L168" s="421"/>
      <c r="M168" s="409">
        <v>1.3</v>
      </c>
      <c r="N168" s="410"/>
      <c r="O168" s="421">
        <v>0.7</v>
      </c>
      <c r="P168" s="421"/>
      <c r="Q168" s="409"/>
      <c r="R168" s="410"/>
      <c r="S168" s="421">
        <v>0.7</v>
      </c>
      <c r="T168" s="421"/>
      <c r="U168" s="409"/>
      <c r="V168" s="410"/>
      <c r="W168" s="409"/>
      <c r="X168" s="410"/>
      <c r="Y168" s="421">
        <v>0.7</v>
      </c>
      <c r="Z168" s="421"/>
      <c r="AA168" s="409">
        <v>1.2</v>
      </c>
      <c r="AB168" s="410"/>
      <c r="AC168" s="421">
        <v>0.7</v>
      </c>
      <c r="AD168" s="421"/>
      <c r="AE168" s="421">
        <v>0.7</v>
      </c>
      <c r="AF168" s="421"/>
    </row>
    <row r="169" spans="1:32" ht="8.5" customHeight="1" x14ac:dyDescent="0.35"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1:32" x14ac:dyDescent="0.35">
      <c r="A170" s="543" t="s">
        <v>146</v>
      </c>
      <c r="B170" s="543"/>
      <c r="C170" s="543"/>
      <c r="D170" s="543"/>
      <c r="E170" s="543"/>
      <c r="F170" s="543"/>
      <c r="G170" s="543"/>
      <c r="H170" s="543"/>
      <c r="I170" s="543"/>
      <c r="K170" s="188"/>
      <c r="L170" s="188"/>
      <c r="M170" s="194"/>
      <c r="N170" s="194"/>
      <c r="O170" s="197"/>
      <c r="P170" s="197"/>
      <c r="Q170" s="197"/>
      <c r="R170" s="197"/>
      <c r="S170" s="197"/>
      <c r="T170" s="197"/>
      <c r="U170" s="197"/>
      <c r="V170" s="197"/>
      <c r="W170" s="197"/>
      <c r="X170" s="197"/>
      <c r="Y170" s="197"/>
      <c r="Z170" s="197"/>
      <c r="AA170" s="199"/>
      <c r="AB170" s="199"/>
      <c r="AC170" s="197"/>
      <c r="AD170" s="197"/>
      <c r="AE170" s="197"/>
      <c r="AF170" s="197"/>
    </row>
    <row r="171" spans="1:32" x14ac:dyDescent="0.35">
      <c r="A171" s="413" t="s">
        <v>149</v>
      </c>
      <c r="B171" s="413"/>
      <c r="C171" s="413"/>
      <c r="D171" s="413"/>
      <c r="E171" s="413"/>
      <c r="F171" s="413"/>
      <c r="G171" s="413"/>
      <c r="H171" s="413"/>
      <c r="I171" s="413"/>
      <c r="K171" s="421">
        <v>0.7</v>
      </c>
      <c r="L171" s="421"/>
      <c r="M171" s="409">
        <v>1.3</v>
      </c>
      <c r="N171" s="410"/>
      <c r="O171" s="421">
        <v>0.7</v>
      </c>
      <c r="P171" s="421"/>
      <c r="Q171" s="409"/>
      <c r="R171" s="410"/>
      <c r="S171" s="421">
        <v>0.7</v>
      </c>
      <c r="T171" s="421"/>
      <c r="U171" s="409"/>
      <c r="V171" s="410"/>
      <c r="W171" s="409"/>
      <c r="X171" s="410"/>
      <c r="Y171" s="421">
        <v>0.7</v>
      </c>
      <c r="Z171" s="421"/>
      <c r="AA171" s="409">
        <v>1.2</v>
      </c>
      <c r="AB171" s="410"/>
      <c r="AC171" s="421">
        <v>0.7</v>
      </c>
      <c r="AD171" s="421"/>
      <c r="AE171" s="409">
        <v>0.7</v>
      </c>
      <c r="AF171" s="410"/>
    </row>
    <row r="172" spans="1:32" x14ac:dyDescent="0.35">
      <c r="A172" s="413" t="s">
        <v>148</v>
      </c>
      <c r="B172" s="413"/>
      <c r="C172" s="413"/>
      <c r="D172" s="413"/>
      <c r="E172" s="413"/>
      <c r="F172" s="413"/>
      <c r="G172" s="413"/>
      <c r="H172" s="413"/>
      <c r="I172" s="413"/>
      <c r="K172" s="421">
        <v>0.7</v>
      </c>
      <c r="L172" s="421"/>
      <c r="M172" s="409">
        <v>1.3</v>
      </c>
      <c r="N172" s="410"/>
      <c r="O172" s="421">
        <v>0.7</v>
      </c>
      <c r="P172" s="421"/>
      <c r="Q172" s="409"/>
      <c r="R172" s="410"/>
      <c r="S172" s="421">
        <v>0.7</v>
      </c>
      <c r="T172" s="421"/>
      <c r="U172" s="409"/>
      <c r="V172" s="410"/>
      <c r="W172" s="409"/>
      <c r="X172" s="410"/>
      <c r="Y172" s="421">
        <v>0.7</v>
      </c>
      <c r="Z172" s="421"/>
      <c r="AA172" s="409">
        <v>1.2</v>
      </c>
      <c r="AB172" s="410"/>
      <c r="AC172" s="421">
        <v>0.7</v>
      </c>
      <c r="AD172" s="421"/>
      <c r="AE172" s="409">
        <v>0.7</v>
      </c>
      <c r="AF172" s="410"/>
    </row>
    <row r="173" spans="1:32" x14ac:dyDescent="0.35">
      <c r="A173" s="429" t="s">
        <v>150</v>
      </c>
      <c r="B173" s="430"/>
      <c r="C173" s="430"/>
      <c r="D173" s="430"/>
      <c r="E173" s="430"/>
      <c r="F173" s="430"/>
      <c r="G173" s="430"/>
      <c r="H173" s="430"/>
      <c r="I173" s="431"/>
      <c r="K173" s="421">
        <v>0.7</v>
      </c>
      <c r="L173" s="421"/>
      <c r="M173" s="409">
        <v>1.3</v>
      </c>
      <c r="N173" s="410"/>
      <c r="O173" s="421">
        <v>0.7</v>
      </c>
      <c r="P173" s="421"/>
      <c r="Q173" s="409"/>
      <c r="R173" s="410"/>
      <c r="S173" s="421">
        <v>0.7</v>
      </c>
      <c r="T173" s="421"/>
      <c r="U173" s="409"/>
      <c r="V173" s="410"/>
      <c r="W173" s="409"/>
      <c r="X173" s="410"/>
      <c r="Y173" s="421">
        <v>0.7</v>
      </c>
      <c r="Z173" s="421"/>
      <c r="AA173" s="409">
        <v>1.2</v>
      </c>
      <c r="AB173" s="410"/>
      <c r="AC173" s="421">
        <v>0.7</v>
      </c>
      <c r="AD173" s="421"/>
      <c r="AE173" s="409">
        <v>0.7</v>
      </c>
      <c r="AF173" s="410"/>
    </row>
    <row r="174" spans="1:32" x14ac:dyDescent="0.35">
      <c r="A174" s="413" t="s">
        <v>147</v>
      </c>
      <c r="B174" s="413"/>
      <c r="C174" s="413"/>
      <c r="D174" s="413"/>
      <c r="E174" s="413"/>
      <c r="F174" s="413"/>
      <c r="G174" s="413"/>
      <c r="H174" s="413"/>
      <c r="I174" s="413"/>
      <c r="K174" s="421">
        <v>0.7</v>
      </c>
      <c r="L174" s="421"/>
      <c r="M174" s="409">
        <v>1.3</v>
      </c>
      <c r="N174" s="410"/>
      <c r="O174" s="421">
        <v>0.7</v>
      </c>
      <c r="P174" s="421"/>
      <c r="Q174" s="409"/>
      <c r="R174" s="410"/>
      <c r="S174" s="421">
        <v>0.7</v>
      </c>
      <c r="T174" s="421"/>
      <c r="U174" s="409"/>
      <c r="V174" s="410"/>
      <c r="W174" s="409"/>
      <c r="X174" s="410"/>
      <c r="Y174" s="421">
        <v>0.7</v>
      </c>
      <c r="Z174" s="421"/>
      <c r="AA174" s="409">
        <v>1.2</v>
      </c>
      <c r="AB174" s="410"/>
      <c r="AC174" s="421">
        <v>0.7</v>
      </c>
      <c r="AD174" s="421"/>
      <c r="AE174" s="409">
        <v>0.7</v>
      </c>
      <c r="AF174" s="410"/>
    </row>
    <row r="175" spans="1:32" ht="8.5" customHeight="1" x14ac:dyDescent="0.35"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1:32" x14ac:dyDescent="0.35">
      <c r="A176" s="543" t="s">
        <v>151</v>
      </c>
      <c r="B176" s="543"/>
      <c r="C176" s="543"/>
      <c r="D176" s="543"/>
      <c r="E176" s="543"/>
      <c r="F176" s="543"/>
      <c r="G176" s="543"/>
      <c r="H176" s="543"/>
      <c r="I176" s="543"/>
      <c r="K176" s="188"/>
      <c r="L176" s="188"/>
      <c r="M176" s="194"/>
      <c r="N176" s="194"/>
      <c r="O176" s="197"/>
      <c r="P176" s="197"/>
      <c r="Q176" s="197"/>
      <c r="R176" s="197"/>
      <c r="S176" s="197"/>
      <c r="T176" s="197"/>
      <c r="U176" s="197"/>
      <c r="V176" s="197"/>
      <c r="W176" s="197"/>
      <c r="X176" s="197"/>
      <c r="Y176" s="197"/>
      <c r="Z176" s="197"/>
      <c r="AA176" s="199"/>
      <c r="AB176" s="199"/>
      <c r="AC176" s="197"/>
      <c r="AD176" s="197"/>
      <c r="AE176" s="197"/>
      <c r="AF176" s="197"/>
    </row>
    <row r="177" spans="1:32" x14ac:dyDescent="0.35">
      <c r="A177" s="413" t="s">
        <v>154</v>
      </c>
      <c r="B177" s="413"/>
      <c r="C177" s="413"/>
      <c r="D177" s="413"/>
      <c r="E177" s="413"/>
      <c r="F177" s="413"/>
      <c r="G177" s="413"/>
      <c r="H177" s="413"/>
      <c r="I177" s="413"/>
      <c r="K177" s="421">
        <v>1.2</v>
      </c>
      <c r="L177" s="421"/>
      <c r="M177" s="409">
        <v>1.3</v>
      </c>
      <c r="N177" s="410"/>
      <c r="O177" s="409">
        <v>0.8</v>
      </c>
      <c r="P177" s="410"/>
      <c r="Q177" s="409"/>
      <c r="R177" s="410"/>
      <c r="S177" s="409">
        <v>1.5</v>
      </c>
      <c r="T177" s="410"/>
      <c r="U177" s="409"/>
      <c r="V177" s="410"/>
      <c r="W177" s="409"/>
      <c r="X177" s="410"/>
      <c r="Y177" s="409">
        <v>0.9</v>
      </c>
      <c r="Z177" s="410"/>
      <c r="AA177" s="409">
        <v>1.2</v>
      </c>
      <c r="AB177" s="410"/>
      <c r="AC177" s="409">
        <v>0.9</v>
      </c>
      <c r="AD177" s="410"/>
      <c r="AE177" s="409">
        <v>1.2</v>
      </c>
      <c r="AF177" s="410"/>
    </row>
    <row r="178" spans="1:32" x14ac:dyDescent="0.35">
      <c r="A178" s="413" t="s">
        <v>367</v>
      </c>
      <c r="B178" s="413"/>
      <c r="C178" s="413"/>
      <c r="D178" s="413"/>
      <c r="E178" s="413"/>
      <c r="F178" s="413"/>
      <c r="G178" s="413"/>
      <c r="H178" s="413"/>
      <c r="I178" s="413"/>
      <c r="K178" s="421">
        <v>1.2</v>
      </c>
      <c r="L178" s="421"/>
      <c r="M178" s="409">
        <v>1.3</v>
      </c>
      <c r="N178" s="410"/>
      <c r="O178" s="409">
        <v>0.8</v>
      </c>
      <c r="P178" s="410"/>
      <c r="Q178" s="409"/>
      <c r="R178" s="410"/>
      <c r="S178" s="409">
        <v>1.5</v>
      </c>
      <c r="T178" s="410"/>
      <c r="U178" s="409"/>
      <c r="V178" s="410"/>
      <c r="W178" s="409"/>
      <c r="X178" s="410"/>
      <c r="Y178" s="409">
        <v>0.9</v>
      </c>
      <c r="Z178" s="410"/>
      <c r="AA178" s="409">
        <v>1.2</v>
      </c>
      <c r="AB178" s="410"/>
      <c r="AC178" s="409">
        <v>0.9</v>
      </c>
      <c r="AD178" s="410"/>
      <c r="AE178" s="409">
        <v>1.2</v>
      </c>
      <c r="AF178" s="410"/>
    </row>
    <row r="179" spans="1:32" x14ac:dyDescent="0.35">
      <c r="A179" s="413" t="s">
        <v>152</v>
      </c>
      <c r="B179" s="413"/>
      <c r="C179" s="413"/>
      <c r="D179" s="413"/>
      <c r="E179" s="413"/>
      <c r="F179" s="413"/>
      <c r="G179" s="413"/>
      <c r="H179" s="413"/>
      <c r="I179" s="413"/>
      <c r="K179" s="421">
        <v>1.2</v>
      </c>
      <c r="L179" s="421"/>
      <c r="M179" s="409">
        <v>1.3</v>
      </c>
      <c r="N179" s="410"/>
      <c r="O179" s="409">
        <v>0.8</v>
      </c>
      <c r="P179" s="410"/>
      <c r="Q179" s="409"/>
      <c r="R179" s="410"/>
      <c r="S179" s="409">
        <v>1.5</v>
      </c>
      <c r="T179" s="410"/>
      <c r="U179" s="409"/>
      <c r="V179" s="410"/>
      <c r="W179" s="409"/>
      <c r="X179" s="410"/>
      <c r="Y179" s="409">
        <v>0.9</v>
      </c>
      <c r="Z179" s="410"/>
      <c r="AA179" s="409">
        <v>1.2</v>
      </c>
      <c r="AB179" s="410"/>
      <c r="AC179" s="409">
        <v>0.9</v>
      </c>
      <c r="AD179" s="410"/>
      <c r="AE179" s="409">
        <v>1.2</v>
      </c>
      <c r="AF179" s="410"/>
    </row>
    <row r="180" spans="1:32" x14ac:dyDescent="0.35">
      <c r="A180" s="413" t="s">
        <v>366</v>
      </c>
      <c r="B180" s="413"/>
      <c r="C180" s="413"/>
      <c r="D180" s="413"/>
      <c r="E180" s="413"/>
      <c r="F180" s="413"/>
      <c r="G180" s="413"/>
      <c r="H180" s="413"/>
      <c r="I180" s="413"/>
      <c r="K180" s="421">
        <v>1.2</v>
      </c>
      <c r="L180" s="421"/>
      <c r="M180" s="409">
        <v>1.3</v>
      </c>
      <c r="N180" s="410"/>
      <c r="O180" s="409">
        <v>0.8</v>
      </c>
      <c r="P180" s="410"/>
      <c r="Q180" s="409"/>
      <c r="R180" s="410"/>
      <c r="S180" s="409">
        <v>0.7</v>
      </c>
      <c r="T180" s="410"/>
      <c r="U180" s="409"/>
      <c r="V180" s="410"/>
      <c r="W180" s="409"/>
      <c r="X180" s="410"/>
      <c r="Y180" s="409">
        <v>0.9</v>
      </c>
      <c r="Z180" s="410"/>
      <c r="AA180" s="409">
        <v>1.5</v>
      </c>
      <c r="AB180" s="410"/>
      <c r="AC180" s="409">
        <v>0.9</v>
      </c>
      <c r="AD180" s="410"/>
      <c r="AE180" s="409">
        <v>1.2</v>
      </c>
      <c r="AF180" s="410"/>
    </row>
    <row r="181" spans="1:32" x14ac:dyDescent="0.35">
      <c r="A181" s="413" t="s">
        <v>153</v>
      </c>
      <c r="B181" s="413"/>
      <c r="C181" s="413"/>
      <c r="D181" s="413"/>
      <c r="E181" s="413"/>
      <c r="F181" s="413"/>
      <c r="G181" s="413"/>
      <c r="H181" s="413"/>
      <c r="I181" s="413"/>
      <c r="K181" s="421">
        <v>1.2</v>
      </c>
      <c r="L181" s="421"/>
      <c r="M181" s="409">
        <v>1.3</v>
      </c>
      <c r="N181" s="410"/>
      <c r="O181" s="409">
        <v>0.8</v>
      </c>
      <c r="P181" s="410"/>
      <c r="Q181" s="409"/>
      <c r="R181" s="410"/>
      <c r="S181" s="409">
        <v>1.5</v>
      </c>
      <c r="T181" s="410"/>
      <c r="U181" s="409"/>
      <c r="V181" s="410"/>
      <c r="W181" s="409"/>
      <c r="X181" s="410"/>
      <c r="Y181" s="409">
        <v>0.9</v>
      </c>
      <c r="Z181" s="410"/>
      <c r="AA181" s="409">
        <v>1.2</v>
      </c>
      <c r="AB181" s="410"/>
      <c r="AC181" s="409">
        <v>0.9</v>
      </c>
      <c r="AD181" s="410"/>
      <c r="AE181" s="409">
        <v>1.2</v>
      </c>
      <c r="AF181" s="410"/>
    </row>
    <row r="182" spans="1:32" ht="8.5" customHeight="1" x14ac:dyDescent="0.35"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1:32" x14ac:dyDescent="0.35">
      <c r="A183" s="543" t="s">
        <v>155</v>
      </c>
      <c r="B183" s="543"/>
      <c r="C183" s="543"/>
      <c r="D183" s="543"/>
      <c r="E183" s="543"/>
      <c r="F183" s="543"/>
      <c r="G183" s="543"/>
      <c r="H183" s="543"/>
      <c r="I183" s="543"/>
      <c r="K183" s="188"/>
      <c r="L183" s="188"/>
      <c r="M183" s="194"/>
      <c r="N183" s="194"/>
      <c r="O183" s="197"/>
      <c r="P183" s="197"/>
      <c r="Q183" s="197"/>
      <c r="R183" s="197"/>
      <c r="S183" s="197"/>
      <c r="T183" s="197"/>
      <c r="U183" s="197"/>
      <c r="V183" s="197"/>
      <c r="W183" s="197"/>
      <c r="X183" s="197"/>
      <c r="Y183" s="197"/>
      <c r="Z183" s="197"/>
      <c r="AA183" s="199"/>
      <c r="AB183" s="199"/>
      <c r="AC183" s="197"/>
      <c r="AD183" s="197"/>
      <c r="AE183" s="197"/>
      <c r="AF183" s="197"/>
    </row>
    <row r="184" spans="1:32" x14ac:dyDescent="0.35">
      <c r="A184" s="413" t="s">
        <v>157</v>
      </c>
      <c r="B184" s="413"/>
      <c r="C184" s="413"/>
      <c r="D184" s="413"/>
      <c r="E184" s="413"/>
      <c r="F184" s="413"/>
      <c r="G184" s="413"/>
      <c r="H184" s="413"/>
      <c r="I184" s="413"/>
      <c r="K184" s="421">
        <v>0.7</v>
      </c>
      <c r="L184" s="421"/>
      <c r="M184" s="409">
        <v>1.3</v>
      </c>
      <c r="N184" s="410"/>
      <c r="O184" s="409">
        <v>1.2</v>
      </c>
      <c r="P184" s="410"/>
      <c r="Q184" s="409"/>
      <c r="R184" s="410"/>
      <c r="S184" s="409">
        <v>1.3</v>
      </c>
      <c r="T184" s="410"/>
      <c r="U184" s="409"/>
      <c r="V184" s="410"/>
      <c r="W184" s="409"/>
      <c r="X184" s="410"/>
      <c r="Y184" s="421">
        <v>0.7</v>
      </c>
      <c r="Z184" s="421"/>
      <c r="AA184" s="409">
        <v>0.9</v>
      </c>
      <c r="AB184" s="410"/>
      <c r="AC184" s="409">
        <v>0.8</v>
      </c>
      <c r="AD184" s="410"/>
      <c r="AE184" s="409">
        <v>1.1000000000000001</v>
      </c>
      <c r="AF184" s="410"/>
    </row>
    <row r="185" spans="1:32" x14ac:dyDescent="0.35">
      <c r="A185" s="413" t="s">
        <v>156</v>
      </c>
      <c r="B185" s="413"/>
      <c r="C185" s="413"/>
      <c r="D185" s="413"/>
      <c r="E185" s="413"/>
      <c r="F185" s="413"/>
      <c r="G185" s="413"/>
      <c r="H185" s="413"/>
      <c r="I185" s="413"/>
      <c r="K185" s="421">
        <v>0.7</v>
      </c>
      <c r="L185" s="421"/>
      <c r="M185" s="409">
        <v>1.3</v>
      </c>
      <c r="N185" s="410"/>
      <c r="O185" s="409">
        <v>1.2</v>
      </c>
      <c r="P185" s="410"/>
      <c r="Q185" s="409"/>
      <c r="R185" s="410"/>
      <c r="S185" s="409">
        <v>1.3</v>
      </c>
      <c r="T185" s="410"/>
      <c r="U185" s="409"/>
      <c r="V185" s="410"/>
      <c r="W185" s="409"/>
      <c r="X185" s="410"/>
      <c r="Y185" s="421">
        <v>0.7</v>
      </c>
      <c r="Z185" s="421"/>
      <c r="AA185" s="409">
        <v>0.9</v>
      </c>
      <c r="AB185" s="410"/>
      <c r="AC185" s="409">
        <v>0.8</v>
      </c>
      <c r="AD185" s="410"/>
      <c r="AE185" s="409">
        <v>1.1000000000000001</v>
      </c>
      <c r="AF185" s="410"/>
    </row>
    <row r="186" spans="1:32" x14ac:dyDescent="0.35">
      <c r="A186" s="413" t="s">
        <v>158</v>
      </c>
      <c r="B186" s="413"/>
      <c r="C186" s="413"/>
      <c r="D186" s="413"/>
      <c r="E186" s="413"/>
      <c r="F186" s="413"/>
      <c r="G186" s="413"/>
      <c r="H186" s="413"/>
      <c r="I186" s="413"/>
      <c r="K186" s="421">
        <v>0.7</v>
      </c>
      <c r="L186" s="421"/>
      <c r="M186" s="409">
        <v>1.3</v>
      </c>
      <c r="N186" s="410"/>
      <c r="O186" s="409">
        <v>1.2</v>
      </c>
      <c r="P186" s="410"/>
      <c r="Q186" s="409"/>
      <c r="R186" s="410"/>
      <c r="S186" s="409">
        <v>1.3</v>
      </c>
      <c r="T186" s="410"/>
      <c r="U186" s="409"/>
      <c r="V186" s="410"/>
      <c r="W186" s="409"/>
      <c r="X186" s="410"/>
      <c r="Y186" s="421">
        <v>0.7</v>
      </c>
      <c r="Z186" s="421"/>
      <c r="AA186" s="409">
        <v>0.9</v>
      </c>
      <c r="AB186" s="410"/>
      <c r="AC186" s="409">
        <v>0.8</v>
      </c>
      <c r="AD186" s="410"/>
      <c r="AE186" s="409">
        <v>1.1000000000000001</v>
      </c>
      <c r="AF186" s="410"/>
    </row>
    <row r="187" spans="1:32" x14ac:dyDescent="0.35">
      <c r="A187" s="413" t="s">
        <v>264</v>
      </c>
      <c r="B187" s="413"/>
      <c r="C187" s="413"/>
      <c r="D187" s="413"/>
      <c r="E187" s="413"/>
      <c r="F187" s="413"/>
      <c r="G187" s="413"/>
      <c r="H187" s="413"/>
      <c r="I187" s="413"/>
      <c r="K187" s="421">
        <v>0.7</v>
      </c>
      <c r="L187" s="421"/>
      <c r="M187" s="409">
        <v>1.3</v>
      </c>
      <c r="N187" s="410"/>
      <c r="O187" s="409">
        <v>1.2</v>
      </c>
      <c r="P187" s="410"/>
      <c r="Q187" s="409"/>
      <c r="R187" s="410"/>
      <c r="S187" s="409">
        <v>1.3</v>
      </c>
      <c r="T187" s="410"/>
      <c r="U187" s="409"/>
      <c r="V187" s="410"/>
      <c r="W187" s="409"/>
      <c r="X187" s="410"/>
      <c r="Y187" s="421">
        <v>0.7</v>
      </c>
      <c r="Z187" s="421"/>
      <c r="AA187" s="409">
        <v>0.9</v>
      </c>
      <c r="AB187" s="410"/>
      <c r="AC187" s="409">
        <v>0.8</v>
      </c>
      <c r="AD187" s="410"/>
      <c r="AE187" s="409">
        <v>1.1000000000000001</v>
      </c>
      <c r="AF187" s="410"/>
    </row>
    <row r="188" spans="1:32" x14ac:dyDescent="0.35">
      <c r="A188" s="413" t="s">
        <v>265</v>
      </c>
      <c r="B188" s="413"/>
      <c r="C188" s="413"/>
      <c r="D188" s="413"/>
      <c r="E188" s="413"/>
      <c r="F188" s="413"/>
      <c r="G188" s="413"/>
      <c r="H188" s="413"/>
      <c r="I188" s="413"/>
      <c r="K188" s="421">
        <v>0.7</v>
      </c>
      <c r="L188" s="421"/>
      <c r="M188" s="409">
        <v>1.3</v>
      </c>
      <c r="N188" s="410"/>
      <c r="O188" s="409">
        <v>1.2</v>
      </c>
      <c r="P188" s="410"/>
      <c r="Q188" s="409"/>
      <c r="R188" s="410"/>
      <c r="S188" s="409">
        <v>1.3</v>
      </c>
      <c r="T188" s="410"/>
      <c r="U188" s="409"/>
      <c r="V188" s="410"/>
      <c r="W188" s="409"/>
      <c r="X188" s="410"/>
      <c r="Y188" s="421">
        <v>0.7</v>
      </c>
      <c r="Z188" s="421"/>
      <c r="AA188" s="409">
        <v>0.9</v>
      </c>
      <c r="AB188" s="410"/>
      <c r="AC188" s="409">
        <v>0.8</v>
      </c>
      <c r="AD188" s="410"/>
      <c r="AE188" s="409">
        <v>1.1000000000000001</v>
      </c>
      <c r="AF188" s="410"/>
    </row>
    <row r="189" spans="1:32" ht="8.5" customHeight="1" x14ac:dyDescent="0.35"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1:32" x14ac:dyDescent="0.35">
      <c r="A190" s="543" t="s">
        <v>159</v>
      </c>
      <c r="B190" s="543"/>
      <c r="C190" s="543"/>
      <c r="D190" s="543"/>
      <c r="E190" s="543"/>
      <c r="F190" s="543"/>
      <c r="G190" s="543"/>
      <c r="H190" s="543"/>
      <c r="I190" s="543"/>
      <c r="K190" s="188"/>
      <c r="L190" s="188"/>
      <c r="M190" s="194"/>
      <c r="N190" s="194"/>
      <c r="O190" s="197"/>
      <c r="P190" s="197"/>
      <c r="Q190" s="197"/>
      <c r="R190" s="197"/>
      <c r="S190" s="197"/>
      <c r="T190" s="197"/>
      <c r="U190" s="197"/>
      <c r="V190" s="197"/>
      <c r="W190" s="197"/>
      <c r="X190" s="197"/>
      <c r="Y190" s="197"/>
      <c r="Z190" s="197"/>
      <c r="AA190" s="199"/>
      <c r="AB190" s="199"/>
      <c r="AC190" s="197"/>
      <c r="AD190" s="197"/>
      <c r="AE190" s="197"/>
      <c r="AF190" s="197"/>
    </row>
    <row r="191" spans="1:32" x14ac:dyDescent="0.35">
      <c r="A191" s="413" t="s">
        <v>160</v>
      </c>
      <c r="B191" s="413"/>
      <c r="C191" s="413"/>
      <c r="D191" s="413"/>
      <c r="E191" s="413"/>
      <c r="F191" s="413"/>
      <c r="G191" s="413"/>
      <c r="H191" s="413"/>
      <c r="I191" s="413"/>
      <c r="K191" s="421">
        <v>0.7</v>
      </c>
      <c r="L191" s="421"/>
      <c r="M191" s="409">
        <v>1</v>
      </c>
      <c r="N191" s="410"/>
      <c r="O191" s="409">
        <v>1.1000000000000001</v>
      </c>
      <c r="P191" s="410"/>
      <c r="Q191" s="409"/>
      <c r="R191" s="410"/>
      <c r="S191" s="421">
        <v>0.7</v>
      </c>
      <c r="T191" s="421"/>
      <c r="U191" s="409"/>
      <c r="V191" s="410"/>
      <c r="W191" s="409"/>
      <c r="X191" s="410"/>
      <c r="Y191" s="421">
        <v>0.7</v>
      </c>
      <c r="Z191" s="421"/>
      <c r="AA191" s="409">
        <v>1</v>
      </c>
      <c r="AB191" s="410"/>
      <c r="AC191" s="409">
        <v>1.1000000000000001</v>
      </c>
      <c r="AD191" s="410"/>
      <c r="AE191" s="421">
        <v>1.1000000000000001</v>
      </c>
      <c r="AF191" s="421"/>
    </row>
    <row r="192" spans="1:32" x14ac:dyDescent="0.35">
      <c r="A192" s="413" t="s">
        <v>423</v>
      </c>
      <c r="B192" s="413"/>
      <c r="C192" s="413"/>
      <c r="D192" s="413"/>
      <c r="E192" s="413"/>
      <c r="F192" s="413"/>
      <c r="G192" s="413"/>
      <c r="H192" s="413"/>
      <c r="I192" s="413"/>
      <c r="K192" s="421">
        <v>0.7</v>
      </c>
      <c r="L192" s="421"/>
      <c r="M192" s="409">
        <v>1</v>
      </c>
      <c r="N192" s="410"/>
      <c r="O192" s="409">
        <v>1.1000000000000001</v>
      </c>
      <c r="P192" s="410"/>
      <c r="Q192" s="409"/>
      <c r="R192" s="410"/>
      <c r="S192" s="421">
        <v>0.7</v>
      </c>
      <c r="T192" s="421"/>
      <c r="U192" s="409"/>
      <c r="V192" s="410"/>
      <c r="W192" s="409"/>
      <c r="X192" s="410"/>
      <c r="Y192" s="421">
        <v>0.7</v>
      </c>
      <c r="Z192" s="421"/>
      <c r="AA192" s="409">
        <v>1</v>
      </c>
      <c r="AB192" s="410"/>
      <c r="AC192" s="409">
        <v>1.1000000000000001</v>
      </c>
      <c r="AD192" s="410"/>
      <c r="AE192" s="421">
        <v>0.7</v>
      </c>
      <c r="AF192" s="421"/>
    </row>
    <row r="193" spans="1:32" x14ac:dyDescent="0.35">
      <c r="A193" s="413" t="s">
        <v>161</v>
      </c>
      <c r="B193" s="413"/>
      <c r="C193" s="413"/>
      <c r="D193" s="413"/>
      <c r="E193" s="413"/>
      <c r="F193" s="413"/>
      <c r="G193" s="413"/>
      <c r="H193" s="413"/>
      <c r="I193" s="413"/>
      <c r="K193" s="421">
        <v>0.7</v>
      </c>
      <c r="L193" s="421"/>
      <c r="M193" s="409">
        <v>1</v>
      </c>
      <c r="N193" s="410"/>
      <c r="O193" s="409">
        <v>1.1000000000000001</v>
      </c>
      <c r="P193" s="410"/>
      <c r="Q193" s="409"/>
      <c r="R193" s="410"/>
      <c r="S193" s="421">
        <v>0.7</v>
      </c>
      <c r="T193" s="421"/>
      <c r="U193" s="409"/>
      <c r="V193" s="410"/>
      <c r="W193" s="409"/>
      <c r="X193" s="410"/>
      <c r="Y193" s="421">
        <v>0.7</v>
      </c>
      <c r="Z193" s="421"/>
      <c r="AA193" s="409">
        <v>1</v>
      </c>
      <c r="AB193" s="410"/>
      <c r="AC193" s="409">
        <v>1.1000000000000001</v>
      </c>
      <c r="AD193" s="410"/>
      <c r="AE193" s="421">
        <v>0.7</v>
      </c>
      <c r="AF193" s="421"/>
    </row>
    <row r="194" spans="1:32" x14ac:dyDescent="0.35">
      <c r="A194" s="413" t="s">
        <v>162</v>
      </c>
      <c r="B194" s="413"/>
      <c r="C194" s="413"/>
      <c r="D194" s="413"/>
      <c r="E194" s="413"/>
      <c r="F194" s="413"/>
      <c r="G194" s="413"/>
      <c r="H194" s="413"/>
      <c r="I194" s="413"/>
      <c r="K194" s="421">
        <v>0.7</v>
      </c>
      <c r="L194" s="421"/>
      <c r="M194" s="409">
        <v>1</v>
      </c>
      <c r="N194" s="410"/>
      <c r="O194" s="409">
        <v>1.1000000000000001</v>
      </c>
      <c r="P194" s="410"/>
      <c r="Q194" s="409"/>
      <c r="R194" s="410"/>
      <c r="S194" s="421">
        <v>0.7</v>
      </c>
      <c r="T194" s="421"/>
      <c r="U194" s="409"/>
      <c r="V194" s="410"/>
      <c r="W194" s="409"/>
      <c r="X194" s="410"/>
      <c r="Y194" s="421">
        <v>0.7</v>
      </c>
      <c r="Z194" s="421"/>
      <c r="AA194" s="409">
        <v>1</v>
      </c>
      <c r="AB194" s="410"/>
      <c r="AC194" s="409">
        <v>1.1000000000000001</v>
      </c>
      <c r="AD194" s="410"/>
      <c r="AE194" s="421">
        <v>0.7</v>
      </c>
      <c r="AF194" s="421"/>
    </row>
    <row r="195" spans="1:32" x14ac:dyDescent="0.35">
      <c r="A195" s="413" t="s">
        <v>165</v>
      </c>
      <c r="B195" s="413"/>
      <c r="C195" s="413"/>
      <c r="D195" s="413"/>
      <c r="E195" s="413"/>
      <c r="F195" s="413"/>
      <c r="G195" s="413"/>
      <c r="H195" s="413"/>
      <c r="I195" s="413"/>
      <c r="K195" s="421">
        <v>0.7</v>
      </c>
      <c r="L195" s="421"/>
      <c r="M195" s="409">
        <v>1</v>
      </c>
      <c r="N195" s="410"/>
      <c r="O195" s="409">
        <v>1.1000000000000001</v>
      </c>
      <c r="P195" s="410"/>
      <c r="Q195" s="409"/>
      <c r="R195" s="410"/>
      <c r="S195" s="421">
        <v>0.7</v>
      </c>
      <c r="T195" s="421"/>
      <c r="U195" s="409"/>
      <c r="V195" s="410"/>
      <c r="W195" s="409"/>
      <c r="X195" s="410"/>
      <c r="Y195" s="421">
        <v>0.7</v>
      </c>
      <c r="Z195" s="421"/>
      <c r="AA195" s="409">
        <v>1</v>
      </c>
      <c r="AB195" s="410"/>
      <c r="AC195" s="409">
        <v>1.1000000000000001</v>
      </c>
      <c r="AD195" s="410"/>
      <c r="AE195" s="421">
        <v>0.7</v>
      </c>
      <c r="AF195" s="421"/>
    </row>
    <row r="196" spans="1:32" x14ac:dyDescent="0.35">
      <c r="A196" s="413" t="s">
        <v>163</v>
      </c>
      <c r="B196" s="413"/>
      <c r="C196" s="413"/>
      <c r="D196" s="413"/>
      <c r="E196" s="413"/>
      <c r="F196" s="413"/>
      <c r="G196" s="413"/>
      <c r="H196" s="413"/>
      <c r="I196" s="413"/>
      <c r="K196" s="421">
        <v>0.7</v>
      </c>
      <c r="L196" s="421"/>
      <c r="M196" s="409">
        <v>1</v>
      </c>
      <c r="N196" s="410"/>
      <c r="O196" s="409">
        <v>1.1000000000000001</v>
      </c>
      <c r="P196" s="410"/>
      <c r="Q196" s="409"/>
      <c r="R196" s="410"/>
      <c r="S196" s="421">
        <v>0.7</v>
      </c>
      <c r="T196" s="421"/>
      <c r="U196" s="409"/>
      <c r="V196" s="410"/>
      <c r="W196" s="409"/>
      <c r="X196" s="410"/>
      <c r="Y196" s="421">
        <v>0.7</v>
      </c>
      <c r="Z196" s="421"/>
      <c r="AA196" s="409">
        <v>1</v>
      </c>
      <c r="AB196" s="410"/>
      <c r="AC196" s="409">
        <v>1.1000000000000001</v>
      </c>
      <c r="AD196" s="410"/>
      <c r="AE196" s="421">
        <v>0.7</v>
      </c>
      <c r="AF196" s="421"/>
    </row>
    <row r="197" spans="1:32" x14ac:dyDescent="0.35">
      <c r="A197" s="413" t="s">
        <v>167</v>
      </c>
      <c r="B197" s="413"/>
      <c r="C197" s="413"/>
      <c r="D197" s="413"/>
      <c r="E197" s="413"/>
      <c r="F197" s="413"/>
      <c r="G197" s="413"/>
      <c r="H197" s="413"/>
      <c r="I197" s="413"/>
      <c r="K197" s="421">
        <v>0.7</v>
      </c>
      <c r="L197" s="421"/>
      <c r="M197" s="409">
        <v>1</v>
      </c>
      <c r="N197" s="410"/>
      <c r="O197" s="409">
        <v>1.1000000000000001</v>
      </c>
      <c r="P197" s="410"/>
      <c r="Q197" s="409"/>
      <c r="R197" s="410"/>
      <c r="S197" s="421">
        <v>0.7</v>
      </c>
      <c r="T197" s="421"/>
      <c r="U197" s="409"/>
      <c r="V197" s="410"/>
      <c r="W197" s="409"/>
      <c r="X197" s="410"/>
      <c r="Y197" s="421">
        <v>0.7</v>
      </c>
      <c r="Z197" s="421"/>
      <c r="AA197" s="409">
        <v>1</v>
      </c>
      <c r="AB197" s="410"/>
      <c r="AC197" s="409">
        <v>1.1000000000000001</v>
      </c>
      <c r="AD197" s="410"/>
      <c r="AE197" s="421">
        <v>0.7</v>
      </c>
      <c r="AF197" s="421"/>
    </row>
    <row r="198" spans="1:32" x14ac:dyDescent="0.35">
      <c r="A198" s="413" t="s">
        <v>430</v>
      </c>
      <c r="B198" s="413"/>
      <c r="C198" s="413"/>
      <c r="D198" s="413"/>
      <c r="E198" s="413"/>
      <c r="F198" s="413"/>
      <c r="G198" s="413"/>
      <c r="H198" s="413"/>
      <c r="I198" s="413"/>
      <c r="K198" s="421">
        <v>0.7</v>
      </c>
      <c r="L198" s="421"/>
      <c r="M198" s="409">
        <v>1</v>
      </c>
      <c r="N198" s="410"/>
      <c r="O198" s="409">
        <v>1.1000000000000001</v>
      </c>
      <c r="P198" s="410"/>
      <c r="Q198" s="409"/>
      <c r="R198" s="410"/>
      <c r="S198" s="421">
        <v>0.7</v>
      </c>
      <c r="T198" s="421"/>
      <c r="U198" s="409"/>
      <c r="V198" s="410"/>
      <c r="W198" s="409"/>
      <c r="X198" s="410"/>
      <c r="Y198" s="421">
        <v>0.7</v>
      </c>
      <c r="Z198" s="421"/>
      <c r="AA198" s="409">
        <v>1</v>
      </c>
      <c r="AB198" s="410"/>
      <c r="AC198" s="409">
        <v>1.1000000000000001</v>
      </c>
      <c r="AD198" s="410"/>
      <c r="AE198" s="421">
        <v>1.2</v>
      </c>
      <c r="AF198" s="421"/>
    </row>
    <row r="199" spans="1:32" x14ac:dyDescent="0.35">
      <c r="A199" s="413" t="s">
        <v>430</v>
      </c>
      <c r="B199" s="413"/>
      <c r="C199" s="413"/>
      <c r="D199" s="413"/>
      <c r="E199" s="413"/>
      <c r="F199" s="413"/>
      <c r="G199" s="413"/>
      <c r="H199" s="413"/>
      <c r="I199" s="413"/>
      <c r="K199" s="421">
        <v>0.7</v>
      </c>
      <c r="L199" s="421"/>
      <c r="M199" s="409">
        <v>1</v>
      </c>
      <c r="N199" s="410"/>
      <c r="O199" s="409">
        <v>1.1000000000000001</v>
      </c>
      <c r="P199" s="410"/>
      <c r="Q199" s="409"/>
      <c r="R199" s="410"/>
      <c r="S199" s="421">
        <v>0.7</v>
      </c>
      <c r="T199" s="421"/>
      <c r="U199" s="409"/>
      <c r="V199" s="410"/>
      <c r="W199" s="409"/>
      <c r="X199" s="410"/>
      <c r="Y199" s="421">
        <v>0.7</v>
      </c>
      <c r="Z199" s="421"/>
      <c r="AA199" s="409">
        <v>1</v>
      </c>
      <c r="AB199" s="410"/>
      <c r="AC199" s="409">
        <v>1.1000000000000001</v>
      </c>
      <c r="AD199" s="410"/>
      <c r="AE199" s="421">
        <v>1.2</v>
      </c>
      <c r="AF199" s="421"/>
    </row>
    <row r="200" spans="1:32" x14ac:dyDescent="0.35">
      <c r="A200" s="413" t="s">
        <v>430</v>
      </c>
      <c r="B200" s="413"/>
      <c r="C200" s="413"/>
      <c r="D200" s="413"/>
      <c r="E200" s="413"/>
      <c r="F200" s="413"/>
      <c r="G200" s="413"/>
      <c r="H200" s="413"/>
      <c r="I200" s="413"/>
      <c r="K200" s="421">
        <v>0.7</v>
      </c>
      <c r="L200" s="421"/>
      <c r="M200" s="409">
        <v>1</v>
      </c>
      <c r="N200" s="410"/>
      <c r="O200" s="409">
        <v>1.1000000000000001</v>
      </c>
      <c r="P200" s="410"/>
      <c r="Q200" s="409"/>
      <c r="R200" s="410"/>
      <c r="S200" s="421">
        <v>0.7</v>
      </c>
      <c r="T200" s="421"/>
      <c r="U200" s="409"/>
      <c r="V200" s="410"/>
      <c r="W200" s="409"/>
      <c r="X200" s="410"/>
      <c r="Y200" s="421">
        <v>0.7</v>
      </c>
      <c r="Z200" s="421"/>
      <c r="AA200" s="409">
        <v>1</v>
      </c>
      <c r="AB200" s="410"/>
      <c r="AC200" s="409">
        <v>1.1000000000000001</v>
      </c>
      <c r="AD200" s="410"/>
      <c r="AE200" s="421">
        <v>1.2</v>
      </c>
      <c r="AF200" s="421"/>
    </row>
    <row r="201" spans="1:32" x14ac:dyDescent="0.35">
      <c r="A201" s="413" t="s">
        <v>166</v>
      </c>
      <c r="B201" s="413"/>
      <c r="C201" s="413"/>
      <c r="D201" s="413"/>
      <c r="E201" s="413"/>
      <c r="F201" s="413"/>
      <c r="G201" s="413"/>
      <c r="H201" s="413"/>
      <c r="I201" s="413"/>
      <c r="K201" s="421">
        <v>0.7</v>
      </c>
      <c r="L201" s="421"/>
      <c r="M201" s="409">
        <v>1</v>
      </c>
      <c r="N201" s="410"/>
      <c r="O201" s="409">
        <v>1.1000000000000001</v>
      </c>
      <c r="P201" s="410"/>
      <c r="Q201" s="409"/>
      <c r="R201" s="410"/>
      <c r="S201" s="421">
        <v>0.7</v>
      </c>
      <c r="T201" s="421"/>
      <c r="U201" s="409"/>
      <c r="V201" s="410"/>
      <c r="W201" s="409"/>
      <c r="X201" s="410"/>
      <c r="Y201" s="421">
        <v>0.7</v>
      </c>
      <c r="Z201" s="421"/>
      <c r="AA201" s="409">
        <v>1</v>
      </c>
      <c r="AB201" s="410"/>
      <c r="AC201" s="409">
        <v>1.1000000000000001</v>
      </c>
      <c r="AD201" s="410"/>
      <c r="AE201" s="421">
        <v>0.7</v>
      </c>
      <c r="AF201" s="421"/>
    </row>
    <row r="202" spans="1:32" x14ac:dyDescent="0.35">
      <c r="A202" s="413" t="s">
        <v>164</v>
      </c>
      <c r="B202" s="413"/>
      <c r="C202" s="413"/>
      <c r="D202" s="413"/>
      <c r="E202" s="413"/>
      <c r="F202" s="413"/>
      <c r="G202" s="413"/>
      <c r="H202" s="413"/>
      <c r="I202" s="413"/>
      <c r="K202" s="421">
        <v>0.7</v>
      </c>
      <c r="L202" s="421"/>
      <c r="M202" s="409">
        <v>1</v>
      </c>
      <c r="N202" s="410"/>
      <c r="O202" s="409">
        <v>1.1000000000000001</v>
      </c>
      <c r="P202" s="410"/>
      <c r="Q202" s="409"/>
      <c r="R202" s="410"/>
      <c r="S202" s="421">
        <v>0.7</v>
      </c>
      <c r="T202" s="421"/>
      <c r="U202" s="409"/>
      <c r="V202" s="410"/>
      <c r="W202" s="409"/>
      <c r="X202" s="410"/>
      <c r="Y202" s="421">
        <v>0.7</v>
      </c>
      <c r="Z202" s="421"/>
      <c r="AA202" s="409">
        <v>1</v>
      </c>
      <c r="AB202" s="410"/>
      <c r="AC202" s="409">
        <v>1.1000000000000001</v>
      </c>
      <c r="AD202" s="410"/>
      <c r="AE202" s="421">
        <v>0.7</v>
      </c>
      <c r="AF202" s="421"/>
    </row>
    <row r="203" spans="1:32" x14ac:dyDescent="0.35">
      <c r="A203" s="413" t="s">
        <v>186</v>
      </c>
      <c r="B203" s="413"/>
      <c r="C203" s="413"/>
      <c r="D203" s="413"/>
      <c r="E203" s="413"/>
      <c r="F203" s="413"/>
      <c r="G203" s="413"/>
      <c r="H203" s="413"/>
      <c r="I203" s="413"/>
      <c r="K203" s="421">
        <v>0.7</v>
      </c>
      <c r="L203" s="421"/>
      <c r="M203" s="409">
        <v>1</v>
      </c>
      <c r="N203" s="410"/>
      <c r="O203" s="409">
        <v>1.1000000000000001</v>
      </c>
      <c r="P203" s="410"/>
      <c r="Q203" s="409"/>
      <c r="R203" s="410"/>
      <c r="S203" s="421">
        <v>0.7</v>
      </c>
      <c r="T203" s="421"/>
      <c r="U203" s="409"/>
      <c r="V203" s="410"/>
      <c r="W203" s="409"/>
      <c r="X203" s="410"/>
      <c r="Y203" s="421">
        <v>0.7</v>
      </c>
      <c r="Z203" s="421"/>
      <c r="AA203" s="409">
        <v>1</v>
      </c>
      <c r="AB203" s="410"/>
      <c r="AC203" s="409">
        <v>1.1000000000000001</v>
      </c>
      <c r="AD203" s="410"/>
      <c r="AE203" s="421">
        <v>0.7</v>
      </c>
      <c r="AF203" s="421"/>
    </row>
    <row r="204" spans="1:32" ht="8.5" customHeight="1" x14ac:dyDescent="0.35"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1:32" x14ac:dyDescent="0.35">
      <c r="A205" s="543" t="s">
        <v>168</v>
      </c>
      <c r="B205" s="543"/>
      <c r="C205" s="543"/>
      <c r="D205" s="543"/>
      <c r="E205" s="543"/>
      <c r="F205" s="543"/>
      <c r="G205" s="543"/>
      <c r="H205" s="543"/>
      <c r="I205" s="543"/>
      <c r="K205" s="188"/>
      <c r="L205" s="188"/>
      <c r="M205" s="194"/>
      <c r="N205" s="194"/>
      <c r="O205" s="197"/>
      <c r="P205" s="197"/>
      <c r="Q205" s="197"/>
      <c r="R205" s="197"/>
      <c r="S205" s="197"/>
      <c r="T205" s="197"/>
      <c r="U205" s="197"/>
      <c r="V205" s="197"/>
      <c r="W205" s="197"/>
      <c r="X205" s="197"/>
      <c r="Y205" s="197"/>
      <c r="Z205" s="197"/>
      <c r="AA205" s="199"/>
      <c r="AB205" s="199"/>
      <c r="AC205" s="197"/>
      <c r="AD205" s="197"/>
      <c r="AE205" s="197"/>
      <c r="AF205" s="197"/>
    </row>
    <row r="206" spans="1:32" x14ac:dyDescent="0.35">
      <c r="A206" s="413" t="s">
        <v>170</v>
      </c>
      <c r="B206" s="413"/>
      <c r="C206" s="413"/>
      <c r="D206" s="413"/>
      <c r="E206" s="413"/>
      <c r="F206" s="413"/>
      <c r="G206" s="413"/>
      <c r="H206" s="413"/>
      <c r="I206" s="413"/>
      <c r="K206" s="421">
        <v>0.7</v>
      </c>
      <c r="L206" s="421"/>
      <c r="M206" s="409">
        <v>0.8</v>
      </c>
      <c r="N206" s="410"/>
      <c r="O206" s="421">
        <v>0.7</v>
      </c>
      <c r="P206" s="421"/>
      <c r="Q206" s="409"/>
      <c r="R206" s="410"/>
      <c r="S206" s="421">
        <v>0.7</v>
      </c>
      <c r="T206" s="421"/>
      <c r="U206" s="409"/>
      <c r="V206" s="410"/>
      <c r="W206" s="409"/>
      <c r="X206" s="410"/>
      <c r="Y206" s="421">
        <v>0.7</v>
      </c>
      <c r="Z206" s="421"/>
      <c r="AA206" s="409">
        <v>0.9</v>
      </c>
      <c r="AB206" s="410"/>
      <c r="AC206" s="409">
        <v>1</v>
      </c>
      <c r="AD206" s="410"/>
      <c r="AE206" s="421">
        <v>0.7</v>
      </c>
      <c r="AF206" s="421"/>
    </row>
    <row r="207" spans="1:32" x14ac:dyDescent="0.35">
      <c r="A207" s="413" t="s">
        <v>251</v>
      </c>
      <c r="B207" s="413"/>
      <c r="C207" s="413"/>
      <c r="D207" s="413"/>
      <c r="E207" s="413"/>
      <c r="F207" s="413"/>
      <c r="G207" s="413"/>
      <c r="H207" s="413"/>
      <c r="I207" s="413"/>
      <c r="K207" s="421">
        <v>0.7</v>
      </c>
      <c r="L207" s="421"/>
      <c r="M207" s="409">
        <v>0.8</v>
      </c>
      <c r="N207" s="410"/>
      <c r="O207" s="421">
        <v>0.7</v>
      </c>
      <c r="P207" s="421"/>
      <c r="Q207" s="409"/>
      <c r="R207" s="410"/>
      <c r="S207" s="421">
        <v>1.5</v>
      </c>
      <c r="T207" s="421"/>
      <c r="U207" s="409"/>
      <c r="V207" s="410"/>
      <c r="W207" s="409"/>
      <c r="X207" s="410"/>
      <c r="Y207" s="421">
        <v>0.7</v>
      </c>
      <c r="Z207" s="421"/>
      <c r="AA207" s="409">
        <v>0.9</v>
      </c>
      <c r="AB207" s="410"/>
      <c r="AC207" s="409">
        <v>1</v>
      </c>
      <c r="AD207" s="410"/>
      <c r="AE207" s="421">
        <v>0.7</v>
      </c>
      <c r="AF207" s="421"/>
    </row>
    <row r="208" spans="1:32" x14ac:dyDescent="0.35">
      <c r="A208" s="413" t="s">
        <v>171</v>
      </c>
      <c r="B208" s="413"/>
      <c r="C208" s="413"/>
      <c r="D208" s="413"/>
      <c r="E208" s="413"/>
      <c r="F208" s="413"/>
      <c r="G208" s="413"/>
      <c r="H208" s="413"/>
      <c r="I208" s="413"/>
      <c r="K208" s="421">
        <v>0.7</v>
      </c>
      <c r="L208" s="421"/>
      <c r="M208" s="409">
        <v>0.8</v>
      </c>
      <c r="N208" s="410"/>
      <c r="O208" s="421">
        <v>0.7</v>
      </c>
      <c r="P208" s="421"/>
      <c r="Q208" s="409"/>
      <c r="R208" s="410"/>
      <c r="S208" s="421">
        <v>0.7</v>
      </c>
      <c r="T208" s="421"/>
      <c r="U208" s="409"/>
      <c r="V208" s="410"/>
      <c r="W208" s="409"/>
      <c r="X208" s="410"/>
      <c r="Y208" s="421">
        <v>0.7</v>
      </c>
      <c r="Z208" s="421"/>
      <c r="AA208" s="409">
        <v>0.9</v>
      </c>
      <c r="AB208" s="410"/>
      <c r="AC208" s="409">
        <v>0.9</v>
      </c>
      <c r="AD208" s="410"/>
      <c r="AE208" s="421">
        <v>0.7</v>
      </c>
      <c r="AF208" s="421"/>
    </row>
    <row r="209" spans="1:32" x14ac:dyDescent="0.35">
      <c r="A209" s="413" t="s">
        <v>169</v>
      </c>
      <c r="B209" s="413"/>
      <c r="C209" s="413"/>
      <c r="D209" s="413"/>
      <c r="E209" s="413"/>
      <c r="F209" s="413"/>
      <c r="G209" s="413"/>
      <c r="H209" s="413"/>
      <c r="I209" s="413"/>
      <c r="K209" s="421">
        <v>0.7</v>
      </c>
      <c r="L209" s="421"/>
      <c r="M209" s="409">
        <v>0.8</v>
      </c>
      <c r="N209" s="410"/>
      <c r="O209" s="421">
        <v>0.7</v>
      </c>
      <c r="P209" s="421"/>
      <c r="Q209" s="409"/>
      <c r="R209" s="410"/>
      <c r="S209" s="421">
        <v>0.7</v>
      </c>
      <c r="T209" s="421"/>
      <c r="U209" s="409"/>
      <c r="V209" s="410"/>
      <c r="W209" s="409"/>
      <c r="X209" s="410"/>
      <c r="Y209" s="421">
        <v>0.7</v>
      </c>
      <c r="Z209" s="421"/>
      <c r="AA209" s="409">
        <v>0.9</v>
      </c>
      <c r="AB209" s="410"/>
      <c r="AC209" s="409">
        <v>1</v>
      </c>
      <c r="AD209" s="410"/>
      <c r="AE209" s="421">
        <v>0.7</v>
      </c>
      <c r="AF209" s="421"/>
    </row>
    <row r="210" spans="1:32" ht="8.5" customHeight="1" x14ac:dyDescent="0.35">
      <c r="K210" s="82"/>
      <c r="L210" s="82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1:32" x14ac:dyDescent="0.35">
      <c r="A211" s="543" t="s">
        <v>383</v>
      </c>
      <c r="B211" s="543"/>
      <c r="C211" s="543"/>
      <c r="D211" s="543"/>
      <c r="E211" s="543"/>
      <c r="F211" s="543"/>
      <c r="G211" s="543"/>
      <c r="H211" s="543"/>
      <c r="I211" s="543"/>
      <c r="K211" s="82"/>
      <c r="L211" s="82"/>
      <c r="M211" s="194"/>
      <c r="N211" s="194"/>
      <c r="O211" s="197"/>
      <c r="P211" s="197"/>
      <c r="Q211" s="197"/>
      <c r="R211" s="197"/>
      <c r="S211" s="197"/>
      <c r="T211" s="197"/>
      <c r="U211" s="197"/>
      <c r="V211" s="197"/>
      <c r="W211" s="197"/>
      <c r="X211" s="197"/>
      <c r="Y211" s="197"/>
      <c r="Z211" s="197"/>
      <c r="AA211" s="199"/>
      <c r="AB211" s="199"/>
      <c r="AC211" s="197"/>
      <c r="AD211" s="197"/>
      <c r="AE211" s="197"/>
      <c r="AF211" s="197"/>
    </row>
    <row r="212" spans="1:32" x14ac:dyDescent="0.35">
      <c r="A212" s="413" t="s">
        <v>384</v>
      </c>
      <c r="B212" s="413"/>
      <c r="C212" s="413"/>
      <c r="D212" s="413"/>
      <c r="E212" s="413"/>
      <c r="F212" s="413"/>
      <c r="G212" s="413"/>
      <c r="H212" s="413"/>
      <c r="I212" s="413"/>
      <c r="K212" s="421">
        <v>1.1000000000000001</v>
      </c>
      <c r="L212" s="421"/>
      <c r="M212" s="409">
        <v>1.3</v>
      </c>
      <c r="N212" s="410"/>
      <c r="O212" s="421">
        <v>0.7</v>
      </c>
      <c r="P212" s="421"/>
      <c r="Q212" s="409"/>
      <c r="R212" s="410"/>
      <c r="S212" s="409">
        <v>1.3</v>
      </c>
      <c r="T212" s="410"/>
      <c r="U212" s="409"/>
      <c r="V212" s="410"/>
      <c r="W212" s="409"/>
      <c r="X212" s="410"/>
      <c r="Y212" s="409">
        <v>0.7</v>
      </c>
      <c r="Z212" s="410"/>
      <c r="AA212" s="409">
        <v>1.1000000000000001</v>
      </c>
      <c r="AB212" s="410"/>
      <c r="AC212" s="409">
        <v>0.9</v>
      </c>
      <c r="AD212" s="410"/>
      <c r="AE212" s="409">
        <v>1.3</v>
      </c>
      <c r="AF212" s="410"/>
    </row>
    <row r="213" spans="1:32" x14ac:dyDescent="0.35">
      <c r="A213" s="413" t="s">
        <v>385</v>
      </c>
      <c r="B213" s="413"/>
      <c r="C213" s="413"/>
      <c r="D213" s="413"/>
      <c r="E213" s="413"/>
      <c r="F213" s="413"/>
      <c r="G213" s="413"/>
      <c r="H213" s="413"/>
      <c r="I213" s="413"/>
      <c r="K213" s="421">
        <v>0.7</v>
      </c>
      <c r="L213" s="421"/>
      <c r="M213" s="409">
        <v>1</v>
      </c>
      <c r="N213" s="410"/>
      <c r="O213" s="421">
        <v>0.7</v>
      </c>
      <c r="P213" s="421"/>
      <c r="Q213" s="409"/>
      <c r="R213" s="410"/>
      <c r="S213" s="409">
        <v>0.7</v>
      </c>
      <c r="T213" s="410"/>
      <c r="U213" s="409"/>
      <c r="V213" s="410"/>
      <c r="W213" s="409"/>
      <c r="X213" s="410"/>
      <c r="Y213" s="409">
        <v>0.7</v>
      </c>
      <c r="Z213" s="410"/>
      <c r="AA213" s="409">
        <v>1.1000000000000001</v>
      </c>
      <c r="AB213" s="410"/>
      <c r="AC213" s="409">
        <v>0.7</v>
      </c>
      <c r="AD213" s="410"/>
      <c r="AE213" s="409">
        <v>0.7</v>
      </c>
      <c r="AF213" s="410"/>
    </row>
    <row r="215" spans="1:32" s="156" customFormat="1" outlineLevel="1" x14ac:dyDescent="0.35">
      <c r="A215" s="157"/>
      <c r="B215" s="155"/>
      <c r="C215" s="155"/>
      <c r="D215" s="155"/>
      <c r="E215" s="155"/>
      <c r="F215" s="155"/>
      <c r="G215" s="155"/>
      <c r="H215" s="155"/>
      <c r="I215" s="155"/>
    </row>
    <row r="216" spans="1:32" s="156" customFormat="1" outlineLevel="1" x14ac:dyDescent="0.35">
      <c r="A216" s="157"/>
      <c r="B216" s="155"/>
      <c r="C216" s="155"/>
      <c r="D216" s="155"/>
      <c r="E216" s="155"/>
      <c r="F216" s="155"/>
      <c r="G216" s="155"/>
      <c r="H216" s="155"/>
      <c r="I216" s="155"/>
    </row>
    <row r="217" spans="1:32" s="156" customFormat="1" outlineLevel="1" x14ac:dyDescent="0.35">
      <c r="A217" s="157"/>
      <c r="B217" s="155"/>
      <c r="C217" s="155"/>
      <c r="D217" s="155"/>
      <c r="E217" s="155"/>
      <c r="F217" s="155"/>
      <c r="G217" s="155"/>
      <c r="H217" s="155"/>
      <c r="I217" s="155"/>
    </row>
    <row r="218" spans="1:32" s="156" customFormat="1" outlineLevel="1" x14ac:dyDescent="0.35">
      <c r="A218" s="157"/>
      <c r="B218" s="155"/>
      <c r="C218" s="155"/>
      <c r="D218" s="155"/>
      <c r="E218" s="155"/>
      <c r="F218" s="155"/>
      <c r="G218" s="155"/>
      <c r="H218" s="155"/>
      <c r="I218" s="155"/>
    </row>
    <row r="219" spans="1:32" s="156" customFormat="1" outlineLevel="1" x14ac:dyDescent="0.35">
      <c r="A219" s="157"/>
      <c r="B219" s="155"/>
      <c r="C219" s="155"/>
      <c r="D219" s="155"/>
      <c r="E219" s="155"/>
      <c r="F219" s="155"/>
      <c r="G219" s="155"/>
      <c r="H219" s="155"/>
      <c r="I219" s="155"/>
    </row>
    <row r="220" spans="1:32" s="156" customFormat="1" outlineLevel="1" x14ac:dyDescent="0.35">
      <c r="A220" s="157"/>
      <c r="B220" s="155"/>
      <c r="C220" s="155"/>
      <c r="D220" s="155"/>
      <c r="E220" s="155"/>
      <c r="F220" s="155"/>
      <c r="G220" s="155"/>
      <c r="H220" s="155"/>
      <c r="I220" s="155"/>
    </row>
    <row r="221" spans="1:32" s="156" customFormat="1" outlineLevel="1" x14ac:dyDescent="0.35">
      <c r="A221" s="157"/>
      <c r="B221" s="155"/>
      <c r="C221" s="155"/>
      <c r="D221" s="155"/>
      <c r="E221" s="155"/>
      <c r="F221" s="155"/>
      <c r="G221" s="155"/>
      <c r="H221" s="155"/>
      <c r="I221" s="155"/>
    </row>
    <row r="222" spans="1:32" s="156" customFormat="1" outlineLevel="1" x14ac:dyDescent="0.35">
      <c r="A222" s="157"/>
      <c r="B222" s="155"/>
      <c r="C222" s="155"/>
      <c r="D222" s="155"/>
      <c r="E222" s="155"/>
      <c r="F222" s="155"/>
      <c r="G222" s="155"/>
      <c r="H222" s="155"/>
      <c r="I222" s="155"/>
    </row>
    <row r="223" spans="1:32" s="156" customFormat="1" outlineLevel="1" x14ac:dyDescent="0.35">
      <c r="A223" s="157"/>
      <c r="B223" s="155"/>
      <c r="C223" s="155"/>
      <c r="D223" s="155"/>
      <c r="E223" s="155"/>
      <c r="F223" s="155"/>
      <c r="G223" s="155"/>
      <c r="H223" s="155"/>
      <c r="I223" s="155"/>
    </row>
    <row r="224" spans="1:32" s="156" customFormat="1" outlineLevel="1" x14ac:dyDescent="0.35">
      <c r="A224" s="157"/>
      <c r="B224" s="155"/>
      <c r="C224" s="155"/>
      <c r="D224" s="155"/>
      <c r="E224" s="155"/>
      <c r="F224" s="155"/>
      <c r="G224" s="155"/>
      <c r="H224" s="155"/>
      <c r="I224" s="155"/>
    </row>
    <row r="225" spans="1:9" s="156" customFormat="1" outlineLevel="1" x14ac:dyDescent="0.35">
      <c r="A225" s="157"/>
      <c r="B225" s="155"/>
      <c r="C225" s="155"/>
      <c r="D225" s="155"/>
      <c r="E225" s="155"/>
      <c r="F225" s="155"/>
      <c r="G225" s="155"/>
      <c r="H225" s="155"/>
      <c r="I225" s="155"/>
    </row>
    <row r="226" spans="1:9" s="156" customFormat="1" outlineLevel="1" x14ac:dyDescent="0.35">
      <c r="A226" s="157"/>
      <c r="B226" s="155"/>
      <c r="C226" s="155"/>
      <c r="D226" s="155"/>
      <c r="E226" s="155"/>
      <c r="F226" s="155"/>
      <c r="G226" s="155"/>
      <c r="H226" s="155"/>
      <c r="I226" s="155"/>
    </row>
    <row r="227" spans="1:9" s="156" customFormat="1" outlineLevel="1" x14ac:dyDescent="0.35">
      <c r="A227" s="157"/>
      <c r="B227" s="155"/>
      <c r="C227" s="155"/>
      <c r="D227" s="155"/>
      <c r="E227" s="155"/>
      <c r="F227" s="155"/>
      <c r="G227" s="155"/>
      <c r="H227" s="155"/>
      <c r="I227" s="155"/>
    </row>
    <row r="228" spans="1:9" s="156" customFormat="1" outlineLevel="1" x14ac:dyDescent="0.35">
      <c r="A228" s="157"/>
      <c r="B228" s="155"/>
      <c r="C228" s="155"/>
      <c r="D228" s="155"/>
      <c r="E228" s="155"/>
      <c r="F228" s="155"/>
      <c r="G228" s="155"/>
      <c r="H228" s="155"/>
      <c r="I228" s="155"/>
    </row>
    <row r="229" spans="1:9" s="156" customFormat="1" outlineLevel="1" x14ac:dyDescent="0.35">
      <c r="A229" s="157"/>
      <c r="B229" s="155"/>
      <c r="C229" s="155"/>
      <c r="D229" s="155"/>
      <c r="E229" s="155"/>
      <c r="F229" s="155"/>
      <c r="G229" s="155"/>
      <c r="H229" s="155"/>
      <c r="I229" s="155"/>
    </row>
    <row r="230" spans="1:9" s="156" customFormat="1" outlineLevel="1" x14ac:dyDescent="0.35">
      <c r="A230" s="157"/>
      <c r="B230" s="155"/>
      <c r="C230" s="155"/>
      <c r="D230" s="155"/>
      <c r="E230" s="155"/>
      <c r="F230" s="155"/>
      <c r="G230" s="155"/>
      <c r="H230" s="155"/>
      <c r="I230" s="155"/>
    </row>
    <row r="231" spans="1:9" s="156" customFormat="1" outlineLevel="1" x14ac:dyDescent="0.35">
      <c r="A231" s="157"/>
      <c r="B231" s="155"/>
      <c r="C231" s="155"/>
      <c r="D231" s="155"/>
      <c r="E231" s="155"/>
      <c r="F231" s="155"/>
      <c r="G231" s="155"/>
      <c r="H231" s="155"/>
      <c r="I231" s="155"/>
    </row>
    <row r="232" spans="1:9" s="156" customFormat="1" outlineLevel="1" x14ac:dyDescent="0.35">
      <c r="A232" s="157"/>
      <c r="B232" s="155"/>
      <c r="C232" s="155"/>
      <c r="D232" s="155"/>
      <c r="E232" s="155"/>
      <c r="F232" s="155"/>
      <c r="G232" s="155"/>
      <c r="H232" s="155"/>
      <c r="I232" s="155"/>
    </row>
    <row r="233" spans="1:9" s="156" customFormat="1" outlineLevel="1" x14ac:dyDescent="0.35">
      <c r="A233" s="157"/>
      <c r="B233" s="155"/>
      <c r="C233" s="155"/>
      <c r="D233" s="155"/>
      <c r="E233" s="155"/>
      <c r="F233" s="155"/>
      <c r="G233" s="155"/>
      <c r="H233" s="155"/>
      <c r="I233" s="155"/>
    </row>
    <row r="234" spans="1:9" s="156" customFormat="1" outlineLevel="1" x14ac:dyDescent="0.35">
      <c r="A234" s="157"/>
      <c r="B234" s="155"/>
      <c r="C234" s="155"/>
      <c r="D234" s="155"/>
      <c r="E234" s="155"/>
      <c r="F234" s="155"/>
      <c r="G234" s="155"/>
      <c r="H234" s="155"/>
      <c r="I234" s="155"/>
    </row>
    <row r="235" spans="1:9" s="156" customFormat="1" outlineLevel="1" x14ac:dyDescent="0.35">
      <c r="A235" s="157"/>
      <c r="B235" s="155"/>
      <c r="C235" s="155"/>
      <c r="D235" s="155"/>
      <c r="E235" s="155"/>
      <c r="F235" s="155"/>
      <c r="G235" s="155"/>
      <c r="H235" s="155"/>
      <c r="I235" s="155"/>
    </row>
    <row r="236" spans="1:9" s="156" customFormat="1" outlineLevel="1" x14ac:dyDescent="0.35">
      <c r="A236" s="157"/>
      <c r="B236" s="155"/>
      <c r="C236" s="155"/>
      <c r="D236" s="155"/>
      <c r="E236" s="155"/>
      <c r="F236" s="155"/>
      <c r="G236" s="155"/>
      <c r="H236" s="155"/>
      <c r="I236" s="155"/>
    </row>
    <row r="237" spans="1:9" s="156" customFormat="1" outlineLevel="1" x14ac:dyDescent="0.35">
      <c r="A237" s="157"/>
      <c r="B237" s="155"/>
      <c r="C237" s="155"/>
      <c r="D237" s="155"/>
      <c r="E237" s="155"/>
      <c r="F237" s="155"/>
      <c r="G237" s="155"/>
      <c r="H237" s="155"/>
      <c r="I237" s="155"/>
    </row>
    <row r="238" spans="1:9" s="156" customFormat="1" outlineLevel="1" x14ac:dyDescent="0.35">
      <c r="A238" s="157"/>
      <c r="B238" s="155"/>
      <c r="C238" s="155"/>
      <c r="D238" s="155"/>
      <c r="E238" s="155"/>
      <c r="F238" s="155"/>
      <c r="G238" s="155"/>
      <c r="H238" s="155"/>
      <c r="I238" s="155"/>
    </row>
    <row r="239" spans="1:9" s="156" customFormat="1" outlineLevel="1" x14ac:dyDescent="0.35">
      <c r="A239" s="157"/>
      <c r="B239" s="155"/>
      <c r="C239" s="155"/>
      <c r="D239" s="155"/>
      <c r="E239" s="155"/>
      <c r="F239" s="155"/>
      <c r="G239" s="155"/>
      <c r="H239" s="155"/>
      <c r="I239" s="155"/>
    </row>
    <row r="240" spans="1:9" s="156" customFormat="1" outlineLevel="1" x14ac:dyDescent="0.35">
      <c r="A240" s="157"/>
      <c r="B240" s="155"/>
      <c r="C240" s="155"/>
      <c r="D240" s="155"/>
      <c r="E240" s="155"/>
      <c r="F240" s="155"/>
      <c r="G240" s="155"/>
      <c r="H240" s="155"/>
      <c r="I240" s="155"/>
    </row>
    <row r="241" spans="1:32" s="156" customFormat="1" outlineLevel="1" x14ac:dyDescent="0.35">
      <c r="A241" s="157"/>
      <c r="B241" s="155"/>
      <c r="C241" s="155"/>
      <c r="D241" s="155"/>
      <c r="E241" s="155"/>
      <c r="F241" s="155"/>
      <c r="G241" s="155"/>
      <c r="H241" s="155"/>
      <c r="I241" s="155"/>
    </row>
    <row r="242" spans="1:32" s="156" customFormat="1" outlineLevel="1" x14ac:dyDescent="0.35">
      <c r="A242" s="157"/>
      <c r="B242" s="155"/>
      <c r="C242" s="155"/>
      <c r="D242" s="155"/>
      <c r="E242" s="155"/>
      <c r="F242" s="155"/>
      <c r="G242" s="155"/>
      <c r="H242" s="155"/>
      <c r="I242" s="155"/>
    </row>
    <row r="243" spans="1:32" s="156" customFormat="1" outlineLevel="1" x14ac:dyDescent="0.35">
      <c r="A243" s="157"/>
      <c r="B243" s="155"/>
      <c r="C243" s="155"/>
      <c r="D243" s="155"/>
      <c r="E243" s="155"/>
      <c r="F243" s="155"/>
      <c r="G243" s="155"/>
      <c r="H243" s="155"/>
      <c r="I243" s="155"/>
    </row>
    <row r="244" spans="1:32" s="156" customFormat="1" x14ac:dyDescent="0.35">
      <c r="A244" s="100"/>
      <c r="B244" s="155"/>
      <c r="C244" s="155"/>
      <c r="D244" s="155"/>
      <c r="E244" s="155"/>
      <c r="F244" s="155"/>
      <c r="G244" s="155"/>
      <c r="H244" s="155"/>
      <c r="I244" s="155"/>
    </row>
    <row r="245" spans="1:32" s="156" customFormat="1" x14ac:dyDescent="0.35">
      <c r="A245" s="155"/>
      <c r="B245" s="155"/>
      <c r="C245" s="155"/>
      <c r="D245" s="155"/>
      <c r="E245" s="155"/>
      <c r="F245" s="155"/>
      <c r="G245" s="155"/>
      <c r="H245" s="155"/>
      <c r="I245" s="155"/>
    </row>
    <row r="246" spans="1:32" s="156" customFormat="1" x14ac:dyDescent="0.35">
      <c r="A246" s="155"/>
      <c r="B246" s="155"/>
      <c r="C246" s="155"/>
      <c r="D246" s="155"/>
      <c r="E246" s="155"/>
      <c r="F246" s="155"/>
      <c r="G246" s="155"/>
      <c r="H246" s="155"/>
      <c r="I246" s="155"/>
    </row>
    <row r="247" spans="1:32" x14ac:dyDescent="0.35">
      <c r="AA247" s="156"/>
      <c r="AB247" s="156"/>
      <c r="AC247" s="156"/>
      <c r="AD247" s="156"/>
      <c r="AE247" s="156"/>
      <c r="AF247" s="156"/>
    </row>
    <row r="248" spans="1:32" x14ac:dyDescent="0.35">
      <c r="AA248" s="156"/>
      <c r="AB248" s="156"/>
      <c r="AC248" s="156"/>
      <c r="AD248" s="156"/>
      <c r="AE248" s="156"/>
      <c r="AF248" s="156"/>
    </row>
    <row r="249" spans="1:32" x14ac:dyDescent="0.35">
      <c r="AA249" s="156"/>
      <c r="AB249" s="156"/>
      <c r="AC249" s="156"/>
      <c r="AD249" s="156"/>
      <c r="AE249" s="156"/>
      <c r="AF249" s="156"/>
    </row>
    <row r="250" spans="1:32" x14ac:dyDescent="0.35">
      <c r="AA250" s="156"/>
      <c r="AB250" s="156"/>
      <c r="AC250" s="156"/>
      <c r="AD250" s="156"/>
      <c r="AE250" s="156"/>
      <c r="AF250" s="156"/>
    </row>
    <row r="251" spans="1:32" x14ac:dyDescent="0.35">
      <c r="AA251" s="156"/>
      <c r="AB251" s="156"/>
      <c r="AC251" s="156"/>
      <c r="AD251" s="156"/>
      <c r="AE251" s="156"/>
      <c r="AF251" s="156"/>
    </row>
    <row r="252" spans="1:32" x14ac:dyDescent="0.35">
      <c r="AA252" s="156"/>
      <c r="AB252" s="156"/>
      <c r="AC252" s="156"/>
      <c r="AD252" s="156"/>
      <c r="AE252" s="156"/>
      <c r="AF252" s="156"/>
    </row>
    <row r="253" spans="1:32" x14ac:dyDescent="0.35">
      <c r="AA253" s="156"/>
      <c r="AB253" s="156"/>
      <c r="AC253" s="156"/>
      <c r="AD253" s="156"/>
      <c r="AE253" s="156"/>
      <c r="AF253" s="156"/>
    </row>
  </sheetData>
  <mergeCells count="2002">
    <mergeCell ref="W1:X1"/>
    <mergeCell ref="Y1:Z1"/>
    <mergeCell ref="AA1:AB1"/>
    <mergeCell ref="AC1:AD1"/>
    <mergeCell ref="AE1:AF1"/>
    <mergeCell ref="A2:I3"/>
    <mergeCell ref="K2:L3"/>
    <mergeCell ref="M2:N3"/>
    <mergeCell ref="O2:P3"/>
    <mergeCell ref="Q2:R3"/>
    <mergeCell ref="K1:L1"/>
    <mergeCell ref="M1:N1"/>
    <mergeCell ref="O1:P1"/>
    <mergeCell ref="Q1:R1"/>
    <mergeCell ref="S1:T1"/>
    <mergeCell ref="U1:V1"/>
    <mergeCell ref="AC4:AD4"/>
    <mergeCell ref="AE4:AF4"/>
    <mergeCell ref="A5:I5"/>
    <mergeCell ref="A6:I6"/>
    <mergeCell ref="K6:L6"/>
    <mergeCell ref="M6:N6"/>
    <mergeCell ref="O6:P6"/>
    <mergeCell ref="Q6:R6"/>
    <mergeCell ref="S6:T6"/>
    <mergeCell ref="U6:V6"/>
    <mergeCell ref="AE2:AF3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S2:T3"/>
    <mergeCell ref="U2:V3"/>
    <mergeCell ref="W2:X3"/>
    <mergeCell ref="Y2:Z3"/>
    <mergeCell ref="AA2:AB3"/>
    <mergeCell ref="AC2:AD3"/>
    <mergeCell ref="AE7:AF7"/>
    <mergeCell ref="A8:I8"/>
    <mergeCell ref="K8:L8"/>
    <mergeCell ref="M8:N8"/>
    <mergeCell ref="O8:P8"/>
    <mergeCell ref="Q8:R8"/>
    <mergeCell ref="S8:T8"/>
    <mergeCell ref="U8:V8"/>
    <mergeCell ref="W8:X8"/>
    <mergeCell ref="Y8:Z8"/>
    <mergeCell ref="S7:T7"/>
    <mergeCell ref="U7:V7"/>
    <mergeCell ref="W7:X7"/>
    <mergeCell ref="Y7:Z7"/>
    <mergeCell ref="AA7:AB7"/>
    <mergeCell ref="AC7:AD7"/>
    <mergeCell ref="W6:X6"/>
    <mergeCell ref="Y6:Z6"/>
    <mergeCell ref="AA6:AB6"/>
    <mergeCell ref="AC6:AD6"/>
    <mergeCell ref="AE6:AF6"/>
    <mergeCell ref="A7:I7"/>
    <mergeCell ref="K7:L7"/>
    <mergeCell ref="M7:N7"/>
    <mergeCell ref="O7:P7"/>
    <mergeCell ref="Q7:R7"/>
    <mergeCell ref="W9:X9"/>
    <mergeCell ref="Y9:Z9"/>
    <mergeCell ref="AA9:AB9"/>
    <mergeCell ref="AC9:AD9"/>
    <mergeCell ref="AE9:AF9"/>
    <mergeCell ref="A10:I10"/>
    <mergeCell ref="K10:L10"/>
    <mergeCell ref="M10:N10"/>
    <mergeCell ref="O10:P10"/>
    <mergeCell ref="Q10:R10"/>
    <mergeCell ref="AA8:AB8"/>
    <mergeCell ref="AC8:AD8"/>
    <mergeCell ref="AE8:AF8"/>
    <mergeCell ref="A9:I9"/>
    <mergeCell ref="K9:L9"/>
    <mergeCell ref="M9:N9"/>
    <mergeCell ref="O9:P9"/>
    <mergeCell ref="Q9:R9"/>
    <mergeCell ref="S9:T9"/>
    <mergeCell ref="U9:V9"/>
    <mergeCell ref="U14:V14"/>
    <mergeCell ref="W14:X14"/>
    <mergeCell ref="Y14:Z14"/>
    <mergeCell ref="AA14:AB14"/>
    <mergeCell ref="AC14:AD14"/>
    <mergeCell ref="AE14:AF14"/>
    <mergeCell ref="AA11:AB11"/>
    <mergeCell ref="AC11:AD11"/>
    <mergeCell ref="AE11:AF11"/>
    <mergeCell ref="A13:I13"/>
    <mergeCell ref="A14:I14"/>
    <mergeCell ref="K14:L14"/>
    <mergeCell ref="M14:N14"/>
    <mergeCell ref="O14:P14"/>
    <mergeCell ref="Q14:R14"/>
    <mergeCell ref="S14:T14"/>
    <mergeCell ref="AE10:AF10"/>
    <mergeCell ref="A11:I11"/>
    <mergeCell ref="K11:L11"/>
    <mergeCell ref="M11:N11"/>
    <mergeCell ref="O11:P11"/>
    <mergeCell ref="Q11:R11"/>
    <mergeCell ref="S11:T11"/>
    <mergeCell ref="U11:V11"/>
    <mergeCell ref="W11:X11"/>
    <mergeCell ref="Y11:Z11"/>
    <mergeCell ref="S10:T10"/>
    <mergeCell ref="U10:V10"/>
    <mergeCell ref="W10:X10"/>
    <mergeCell ref="Y10:Z10"/>
    <mergeCell ref="AA10:AB10"/>
    <mergeCell ref="AC10:AD10"/>
    <mergeCell ref="U16:V16"/>
    <mergeCell ref="W16:X16"/>
    <mergeCell ref="Y16:Z16"/>
    <mergeCell ref="AA16:AB16"/>
    <mergeCell ref="AC16:AD16"/>
    <mergeCell ref="AE16:AF16"/>
    <mergeCell ref="A16:I16"/>
    <mergeCell ref="K16:L16"/>
    <mergeCell ref="M16:N16"/>
    <mergeCell ref="O16:P16"/>
    <mergeCell ref="Q16:R16"/>
    <mergeCell ref="S16:T16"/>
    <mergeCell ref="U15:V15"/>
    <mergeCell ref="W15:X15"/>
    <mergeCell ref="Y15:Z15"/>
    <mergeCell ref="AA15:AB15"/>
    <mergeCell ref="AC15:AD15"/>
    <mergeCell ref="AE15:AF15"/>
    <mergeCell ref="A15:I15"/>
    <mergeCell ref="K15:L15"/>
    <mergeCell ref="M15:N15"/>
    <mergeCell ref="O15:P15"/>
    <mergeCell ref="Q15:R15"/>
    <mergeCell ref="S15:T15"/>
    <mergeCell ref="U18:V18"/>
    <mergeCell ref="W18:X18"/>
    <mergeCell ref="Y18:Z18"/>
    <mergeCell ref="AA18:AB18"/>
    <mergeCell ref="AC18:AD18"/>
    <mergeCell ref="AE18:AF18"/>
    <mergeCell ref="A18:I18"/>
    <mergeCell ref="K18:L18"/>
    <mergeCell ref="M18:N18"/>
    <mergeCell ref="O18:P18"/>
    <mergeCell ref="Q18:R18"/>
    <mergeCell ref="S18:T18"/>
    <mergeCell ref="U17:V17"/>
    <mergeCell ref="W17:X17"/>
    <mergeCell ref="Y17:Z17"/>
    <mergeCell ref="AA17:AB17"/>
    <mergeCell ref="AC17:AD17"/>
    <mergeCell ref="AE17:AF17"/>
    <mergeCell ref="A17:I17"/>
    <mergeCell ref="K17:L17"/>
    <mergeCell ref="M17:N17"/>
    <mergeCell ref="O17:P17"/>
    <mergeCell ref="Q17:R17"/>
    <mergeCell ref="S17:T17"/>
    <mergeCell ref="A21:I21"/>
    <mergeCell ref="A22:I22"/>
    <mergeCell ref="K22:L22"/>
    <mergeCell ref="M22:N22"/>
    <mergeCell ref="O22:P22"/>
    <mergeCell ref="Q22:R22"/>
    <mergeCell ref="U19:V19"/>
    <mergeCell ref="W19:X19"/>
    <mergeCell ref="Y19:Z19"/>
    <mergeCell ref="AA19:AB19"/>
    <mergeCell ref="AC19:AD19"/>
    <mergeCell ref="AE19:AF19"/>
    <mergeCell ref="A19:I19"/>
    <mergeCell ref="K19:L19"/>
    <mergeCell ref="M19:N19"/>
    <mergeCell ref="O19:P19"/>
    <mergeCell ref="Q19:R19"/>
    <mergeCell ref="S19:T19"/>
    <mergeCell ref="W24:X24"/>
    <mergeCell ref="Y24:Z24"/>
    <mergeCell ref="AA24:AB24"/>
    <mergeCell ref="AC24:AD24"/>
    <mergeCell ref="AE24:AF24"/>
    <mergeCell ref="A26:I26"/>
    <mergeCell ref="AA23:AB23"/>
    <mergeCell ref="AC23:AD23"/>
    <mergeCell ref="AE23:AF23"/>
    <mergeCell ref="A24:I24"/>
    <mergeCell ref="K24:L24"/>
    <mergeCell ref="M24:N24"/>
    <mergeCell ref="O24:P24"/>
    <mergeCell ref="Q24:R24"/>
    <mergeCell ref="S24:T24"/>
    <mergeCell ref="U24:V24"/>
    <mergeCell ref="AE22:AF22"/>
    <mergeCell ref="A23:I23"/>
    <mergeCell ref="K23:L23"/>
    <mergeCell ref="M23:N23"/>
    <mergeCell ref="O23:P23"/>
    <mergeCell ref="Q23:R23"/>
    <mergeCell ref="S23:T23"/>
    <mergeCell ref="U23:V23"/>
    <mergeCell ref="W23:X23"/>
    <mergeCell ref="Y23:Z23"/>
    <mergeCell ref="S22:T22"/>
    <mergeCell ref="U22:V22"/>
    <mergeCell ref="W22:X22"/>
    <mergeCell ref="Y22:Z22"/>
    <mergeCell ref="AA22:AB22"/>
    <mergeCell ref="AC22:AD22"/>
    <mergeCell ref="U28:V28"/>
    <mergeCell ref="W28:X28"/>
    <mergeCell ref="Y28:Z28"/>
    <mergeCell ref="AA28:AB28"/>
    <mergeCell ref="AC28:AD28"/>
    <mergeCell ref="AE28:AF28"/>
    <mergeCell ref="A28:I28"/>
    <mergeCell ref="K28:L28"/>
    <mergeCell ref="M28:N28"/>
    <mergeCell ref="O28:P28"/>
    <mergeCell ref="Q28:R28"/>
    <mergeCell ref="S28:T28"/>
    <mergeCell ref="U27:V27"/>
    <mergeCell ref="W27:X27"/>
    <mergeCell ref="Y27:Z27"/>
    <mergeCell ref="AA27:AB27"/>
    <mergeCell ref="AC27:AD27"/>
    <mergeCell ref="AE27:AF27"/>
    <mergeCell ref="A27:I27"/>
    <mergeCell ref="K27:L27"/>
    <mergeCell ref="M27:N27"/>
    <mergeCell ref="O27:P27"/>
    <mergeCell ref="Q27:R27"/>
    <mergeCell ref="S27:T27"/>
    <mergeCell ref="U30:V30"/>
    <mergeCell ref="W30:X30"/>
    <mergeCell ref="Y30:Z30"/>
    <mergeCell ref="AA30:AB30"/>
    <mergeCell ref="AC30:AD30"/>
    <mergeCell ref="AE30:AF30"/>
    <mergeCell ref="A30:I30"/>
    <mergeCell ref="K30:L30"/>
    <mergeCell ref="M30:N30"/>
    <mergeCell ref="O30:P30"/>
    <mergeCell ref="Q30:R30"/>
    <mergeCell ref="S30:T30"/>
    <mergeCell ref="U29:V29"/>
    <mergeCell ref="W29:X29"/>
    <mergeCell ref="Y29:Z29"/>
    <mergeCell ref="AA29:AB29"/>
    <mergeCell ref="AC29:AD29"/>
    <mergeCell ref="AE29:AF29"/>
    <mergeCell ref="A29:I29"/>
    <mergeCell ref="K29:L29"/>
    <mergeCell ref="M29:N29"/>
    <mergeCell ref="O29:P29"/>
    <mergeCell ref="Q29:R29"/>
    <mergeCell ref="S29:T29"/>
    <mergeCell ref="U32:V32"/>
    <mergeCell ref="W32:X32"/>
    <mergeCell ref="Y32:Z32"/>
    <mergeCell ref="AA32:AB32"/>
    <mergeCell ref="AC32:AD32"/>
    <mergeCell ref="AE32:AF32"/>
    <mergeCell ref="A32:I32"/>
    <mergeCell ref="K32:L32"/>
    <mergeCell ref="M32:N32"/>
    <mergeCell ref="O32:P32"/>
    <mergeCell ref="Q32:R32"/>
    <mergeCell ref="S32:T32"/>
    <mergeCell ref="U31:V31"/>
    <mergeCell ref="W31:X31"/>
    <mergeCell ref="Y31:Z31"/>
    <mergeCell ref="AA31:AB31"/>
    <mergeCell ref="AC31:AD31"/>
    <mergeCell ref="AE31:AF31"/>
    <mergeCell ref="A31:I31"/>
    <mergeCell ref="K31:L31"/>
    <mergeCell ref="M31:N31"/>
    <mergeCell ref="O31:P31"/>
    <mergeCell ref="Q31:R31"/>
    <mergeCell ref="S31:T31"/>
    <mergeCell ref="AE35:AF35"/>
    <mergeCell ref="A36:I36"/>
    <mergeCell ref="K36:L36"/>
    <mergeCell ref="M36:N36"/>
    <mergeCell ref="O36:P36"/>
    <mergeCell ref="Q36:R36"/>
    <mergeCell ref="S36:T36"/>
    <mergeCell ref="U36:V36"/>
    <mergeCell ref="W36:X36"/>
    <mergeCell ref="Y36:Z36"/>
    <mergeCell ref="S35:T35"/>
    <mergeCell ref="U35:V35"/>
    <mergeCell ref="W35:X35"/>
    <mergeCell ref="Y35:Z35"/>
    <mergeCell ref="AA35:AB35"/>
    <mergeCell ref="AC35:AD35"/>
    <mergeCell ref="A34:I34"/>
    <mergeCell ref="A35:I35"/>
    <mergeCell ref="K35:L35"/>
    <mergeCell ref="M35:N35"/>
    <mergeCell ref="O35:P35"/>
    <mergeCell ref="Q35:R35"/>
    <mergeCell ref="W37:X37"/>
    <mergeCell ref="Y37:Z37"/>
    <mergeCell ref="AA37:AB37"/>
    <mergeCell ref="AC37:AD37"/>
    <mergeCell ref="AE37:AF37"/>
    <mergeCell ref="A38:I38"/>
    <mergeCell ref="K38:L38"/>
    <mergeCell ref="M38:N38"/>
    <mergeCell ref="O38:P38"/>
    <mergeCell ref="Q38:R38"/>
    <mergeCell ref="AA36:AB36"/>
    <mergeCell ref="AC36:AD36"/>
    <mergeCell ref="AE36:AF36"/>
    <mergeCell ref="A37:I37"/>
    <mergeCell ref="K37:L37"/>
    <mergeCell ref="M37:N37"/>
    <mergeCell ref="O37:P37"/>
    <mergeCell ref="Q37:R37"/>
    <mergeCell ref="S37:T37"/>
    <mergeCell ref="U37:V37"/>
    <mergeCell ref="Y41:Z41"/>
    <mergeCell ref="AA41:AB41"/>
    <mergeCell ref="AC41:AD41"/>
    <mergeCell ref="AE41:AF41"/>
    <mergeCell ref="A42:I42"/>
    <mergeCell ref="K42:L42"/>
    <mergeCell ref="M42:N42"/>
    <mergeCell ref="O42:P42"/>
    <mergeCell ref="Q42:R42"/>
    <mergeCell ref="S42:T42"/>
    <mergeCell ref="AE38:AF38"/>
    <mergeCell ref="A40:I40"/>
    <mergeCell ref="A41:I41"/>
    <mergeCell ref="K41:L41"/>
    <mergeCell ref="M41:N41"/>
    <mergeCell ref="O41:P41"/>
    <mergeCell ref="Q41:R41"/>
    <mergeCell ref="S41:T41"/>
    <mergeCell ref="U41:V41"/>
    <mergeCell ref="W41:X41"/>
    <mergeCell ref="S38:T38"/>
    <mergeCell ref="U38:V38"/>
    <mergeCell ref="W38:X38"/>
    <mergeCell ref="Y38:Z38"/>
    <mergeCell ref="AA38:AB38"/>
    <mergeCell ref="AC38:AD38"/>
    <mergeCell ref="U43:V43"/>
    <mergeCell ref="W43:X43"/>
    <mergeCell ref="Y43:Z43"/>
    <mergeCell ref="AA43:AB43"/>
    <mergeCell ref="AC43:AD43"/>
    <mergeCell ref="AE43:AF43"/>
    <mergeCell ref="A43:I43"/>
    <mergeCell ref="K43:L43"/>
    <mergeCell ref="M43:N43"/>
    <mergeCell ref="O43:P43"/>
    <mergeCell ref="Q43:R43"/>
    <mergeCell ref="S43:T43"/>
    <mergeCell ref="U42:V42"/>
    <mergeCell ref="W42:X42"/>
    <mergeCell ref="Y42:Z42"/>
    <mergeCell ref="AA42:AB42"/>
    <mergeCell ref="AC42:AD42"/>
    <mergeCell ref="AE42:AF42"/>
    <mergeCell ref="U45:V45"/>
    <mergeCell ref="W45:X45"/>
    <mergeCell ref="Y45:Z45"/>
    <mergeCell ref="AA45:AB45"/>
    <mergeCell ref="AC45:AD45"/>
    <mergeCell ref="AE45:AF45"/>
    <mergeCell ref="A45:I45"/>
    <mergeCell ref="K45:L45"/>
    <mergeCell ref="M45:N45"/>
    <mergeCell ref="O45:P45"/>
    <mergeCell ref="Q45:R45"/>
    <mergeCell ref="S45:T45"/>
    <mergeCell ref="U44:V44"/>
    <mergeCell ref="W44:X44"/>
    <mergeCell ref="Y44:Z44"/>
    <mergeCell ref="AA44:AB44"/>
    <mergeCell ref="AC44:AD44"/>
    <mergeCell ref="AE44:AF44"/>
    <mergeCell ref="A44:I44"/>
    <mergeCell ref="K44:L44"/>
    <mergeCell ref="M44:N44"/>
    <mergeCell ref="O44:P44"/>
    <mergeCell ref="Q44:R44"/>
    <mergeCell ref="S44:T44"/>
    <mergeCell ref="A48:I48"/>
    <mergeCell ref="A49:I49"/>
    <mergeCell ref="K49:L49"/>
    <mergeCell ref="M49:N49"/>
    <mergeCell ref="O49:P49"/>
    <mergeCell ref="Q49:R49"/>
    <mergeCell ref="U46:V46"/>
    <mergeCell ref="W46:X46"/>
    <mergeCell ref="Y46:Z46"/>
    <mergeCell ref="AA46:AB46"/>
    <mergeCell ref="AC46:AD46"/>
    <mergeCell ref="AE46:AF46"/>
    <mergeCell ref="A46:I46"/>
    <mergeCell ref="K46:L46"/>
    <mergeCell ref="M46:N46"/>
    <mergeCell ref="O46:P46"/>
    <mergeCell ref="Q46:R46"/>
    <mergeCell ref="S46:T46"/>
    <mergeCell ref="AA50:AB50"/>
    <mergeCell ref="AC50:AD50"/>
    <mergeCell ref="AE50:AF50"/>
    <mergeCell ref="A51:I51"/>
    <mergeCell ref="K51:L51"/>
    <mergeCell ref="M51:N51"/>
    <mergeCell ref="O51:P51"/>
    <mergeCell ref="Q51:R51"/>
    <mergeCell ref="S51:T51"/>
    <mergeCell ref="U51:V51"/>
    <mergeCell ref="AE49:AF49"/>
    <mergeCell ref="A50:I50"/>
    <mergeCell ref="K50:L50"/>
    <mergeCell ref="M50:N50"/>
    <mergeCell ref="O50:P50"/>
    <mergeCell ref="Q50:R50"/>
    <mergeCell ref="S50:T50"/>
    <mergeCell ref="U50:V50"/>
    <mergeCell ref="W50:X50"/>
    <mergeCell ref="Y50:Z50"/>
    <mergeCell ref="S49:T49"/>
    <mergeCell ref="U49:V49"/>
    <mergeCell ref="W49:X49"/>
    <mergeCell ref="Y49:Z49"/>
    <mergeCell ref="AA49:AB49"/>
    <mergeCell ref="AC49:AD49"/>
    <mergeCell ref="AE52:AF52"/>
    <mergeCell ref="A54:I54"/>
    <mergeCell ref="A55:I55"/>
    <mergeCell ref="K55:L55"/>
    <mergeCell ref="M55:N55"/>
    <mergeCell ref="O55:P55"/>
    <mergeCell ref="Q55:R55"/>
    <mergeCell ref="S55:T55"/>
    <mergeCell ref="U55:V55"/>
    <mergeCell ref="W55:X55"/>
    <mergeCell ref="S52:T52"/>
    <mergeCell ref="U52:V52"/>
    <mergeCell ref="W52:X52"/>
    <mergeCell ref="Y52:Z52"/>
    <mergeCell ref="AA52:AB52"/>
    <mergeCell ref="AC52:AD52"/>
    <mergeCell ref="W51:X51"/>
    <mergeCell ref="Y51:Z51"/>
    <mergeCell ref="AA51:AB51"/>
    <mergeCell ref="AC51:AD51"/>
    <mergeCell ref="AE51:AF51"/>
    <mergeCell ref="A52:I52"/>
    <mergeCell ref="K52:L52"/>
    <mergeCell ref="M52:N52"/>
    <mergeCell ref="O52:P52"/>
    <mergeCell ref="Q52:R52"/>
    <mergeCell ref="A58:I58"/>
    <mergeCell ref="A59:I59"/>
    <mergeCell ref="K59:L59"/>
    <mergeCell ref="M59:N59"/>
    <mergeCell ref="O59:P59"/>
    <mergeCell ref="Q59:R59"/>
    <mergeCell ref="U56:V56"/>
    <mergeCell ref="W56:X56"/>
    <mergeCell ref="Y56:Z56"/>
    <mergeCell ref="AA56:AB56"/>
    <mergeCell ref="AC56:AD56"/>
    <mergeCell ref="AE56:AF56"/>
    <mergeCell ref="Y55:Z55"/>
    <mergeCell ref="AA55:AB55"/>
    <mergeCell ref="AC55:AD55"/>
    <mergeCell ref="AE55:AF55"/>
    <mergeCell ref="A56:I56"/>
    <mergeCell ref="K56:L56"/>
    <mergeCell ref="M56:N56"/>
    <mergeCell ref="O56:P56"/>
    <mergeCell ref="Q56:R56"/>
    <mergeCell ref="S56:T56"/>
    <mergeCell ref="AA60:AB60"/>
    <mergeCell ref="AC60:AD60"/>
    <mergeCell ref="AE60:AF60"/>
    <mergeCell ref="A61:I61"/>
    <mergeCell ref="K61:L61"/>
    <mergeCell ref="M61:N61"/>
    <mergeCell ref="O61:P61"/>
    <mergeCell ref="Q61:R61"/>
    <mergeCell ref="S61:T61"/>
    <mergeCell ref="U61:V61"/>
    <mergeCell ref="AE59:AF59"/>
    <mergeCell ref="A60:I60"/>
    <mergeCell ref="K60:L60"/>
    <mergeCell ref="M60:N60"/>
    <mergeCell ref="O60:P60"/>
    <mergeCell ref="Q60:R60"/>
    <mergeCell ref="S60:T60"/>
    <mergeCell ref="U60:V60"/>
    <mergeCell ref="W60:X60"/>
    <mergeCell ref="Y60:Z60"/>
    <mergeCell ref="S59:T59"/>
    <mergeCell ref="U59:V59"/>
    <mergeCell ref="W59:X59"/>
    <mergeCell ref="Y59:Z59"/>
    <mergeCell ref="AA59:AB59"/>
    <mergeCell ref="AC59:AD59"/>
    <mergeCell ref="AE62:AF62"/>
    <mergeCell ref="A63:I63"/>
    <mergeCell ref="K63:L63"/>
    <mergeCell ref="M63:N63"/>
    <mergeCell ref="O63:P63"/>
    <mergeCell ref="Q63:R63"/>
    <mergeCell ref="S63:T63"/>
    <mergeCell ref="U63:V63"/>
    <mergeCell ref="W63:X63"/>
    <mergeCell ref="Y63:Z63"/>
    <mergeCell ref="S62:T62"/>
    <mergeCell ref="U62:V62"/>
    <mergeCell ref="W62:X62"/>
    <mergeCell ref="Y62:Z62"/>
    <mergeCell ref="AA62:AB62"/>
    <mergeCell ref="AC62:AD62"/>
    <mergeCell ref="W61:X61"/>
    <mergeCell ref="Y61:Z61"/>
    <mergeCell ref="AA61:AB61"/>
    <mergeCell ref="AC61:AD61"/>
    <mergeCell ref="AE61:AF61"/>
    <mergeCell ref="A62:I62"/>
    <mergeCell ref="K62:L62"/>
    <mergeCell ref="M62:N62"/>
    <mergeCell ref="O62:P62"/>
    <mergeCell ref="Q62:R62"/>
    <mergeCell ref="W64:X64"/>
    <mergeCell ref="Y64:Z64"/>
    <mergeCell ref="AA64:AB64"/>
    <mergeCell ref="AC64:AD64"/>
    <mergeCell ref="AE64:AF64"/>
    <mergeCell ref="A65:I65"/>
    <mergeCell ref="K65:L65"/>
    <mergeCell ref="M65:N65"/>
    <mergeCell ref="O65:P65"/>
    <mergeCell ref="Q65:R65"/>
    <mergeCell ref="AA63:AB63"/>
    <mergeCell ref="AC63:AD63"/>
    <mergeCell ref="AE63:AF63"/>
    <mergeCell ref="A64:I64"/>
    <mergeCell ref="K64:L64"/>
    <mergeCell ref="M64:N64"/>
    <mergeCell ref="O64:P64"/>
    <mergeCell ref="Q64:R64"/>
    <mergeCell ref="S64:T64"/>
    <mergeCell ref="U64:V64"/>
    <mergeCell ref="W67:X67"/>
    <mergeCell ref="Y67:Z67"/>
    <mergeCell ref="AA67:AB67"/>
    <mergeCell ref="AC67:AD67"/>
    <mergeCell ref="AE67:AF67"/>
    <mergeCell ref="A69:I69"/>
    <mergeCell ref="AA66:AB66"/>
    <mergeCell ref="AC66:AD66"/>
    <mergeCell ref="AE66:AF66"/>
    <mergeCell ref="A67:I67"/>
    <mergeCell ref="K67:L67"/>
    <mergeCell ref="M67:N67"/>
    <mergeCell ref="O67:P67"/>
    <mergeCell ref="Q67:R67"/>
    <mergeCell ref="S67:T67"/>
    <mergeCell ref="U67:V67"/>
    <mergeCell ref="AE65:AF65"/>
    <mergeCell ref="A66:I66"/>
    <mergeCell ref="K66:L66"/>
    <mergeCell ref="M66:N66"/>
    <mergeCell ref="O66:P66"/>
    <mergeCell ref="Q66:R66"/>
    <mergeCell ref="S66:T66"/>
    <mergeCell ref="U66:V66"/>
    <mergeCell ref="W66:X66"/>
    <mergeCell ref="Y66:Z66"/>
    <mergeCell ref="S65:T65"/>
    <mergeCell ref="U65:V65"/>
    <mergeCell ref="W65:X65"/>
    <mergeCell ref="Y65:Z65"/>
    <mergeCell ref="AA65:AB65"/>
    <mergeCell ref="AC65:AD65"/>
    <mergeCell ref="U71:V71"/>
    <mergeCell ref="W71:X71"/>
    <mergeCell ref="Y71:Z71"/>
    <mergeCell ref="AA71:AB71"/>
    <mergeCell ref="AC71:AD71"/>
    <mergeCell ref="AE71:AF71"/>
    <mergeCell ref="A71:I71"/>
    <mergeCell ref="K71:L71"/>
    <mergeCell ref="M71:N71"/>
    <mergeCell ref="O71:P71"/>
    <mergeCell ref="Q71:R71"/>
    <mergeCell ref="S71:T71"/>
    <mergeCell ref="U70:V70"/>
    <mergeCell ref="W70:X70"/>
    <mergeCell ref="Y70:Z70"/>
    <mergeCell ref="AA70:AB70"/>
    <mergeCell ref="AC70:AD70"/>
    <mergeCell ref="AE70:AF70"/>
    <mergeCell ref="A70:I70"/>
    <mergeCell ref="K70:L70"/>
    <mergeCell ref="M70:N70"/>
    <mergeCell ref="O70:P70"/>
    <mergeCell ref="Q70:R70"/>
    <mergeCell ref="S70:T70"/>
    <mergeCell ref="U73:V73"/>
    <mergeCell ref="W73:X73"/>
    <mergeCell ref="Y73:Z73"/>
    <mergeCell ref="AA73:AB73"/>
    <mergeCell ref="AC73:AD73"/>
    <mergeCell ref="AE73:AF73"/>
    <mergeCell ref="A73:I73"/>
    <mergeCell ref="K73:L73"/>
    <mergeCell ref="M73:N73"/>
    <mergeCell ref="O73:P73"/>
    <mergeCell ref="Q73:R73"/>
    <mergeCell ref="S73:T73"/>
    <mergeCell ref="U72:V72"/>
    <mergeCell ref="W72:X72"/>
    <mergeCell ref="Y72:Z72"/>
    <mergeCell ref="AA72:AB72"/>
    <mergeCell ref="AC72:AD72"/>
    <mergeCell ref="AE72:AF72"/>
    <mergeCell ref="A72:I72"/>
    <mergeCell ref="K72:L72"/>
    <mergeCell ref="M72:N72"/>
    <mergeCell ref="O72:P72"/>
    <mergeCell ref="Q72:R72"/>
    <mergeCell ref="S72:T72"/>
    <mergeCell ref="U75:V75"/>
    <mergeCell ref="W75:X75"/>
    <mergeCell ref="Y75:Z75"/>
    <mergeCell ref="AA75:AB75"/>
    <mergeCell ref="AC75:AD75"/>
    <mergeCell ref="AE75:AF75"/>
    <mergeCell ref="A75:I75"/>
    <mergeCell ref="K75:L75"/>
    <mergeCell ref="M75:N75"/>
    <mergeCell ref="O75:P75"/>
    <mergeCell ref="Q75:R75"/>
    <mergeCell ref="S75:T75"/>
    <mergeCell ref="U74:V74"/>
    <mergeCell ref="W74:X74"/>
    <mergeCell ref="Y74:Z74"/>
    <mergeCell ref="AA74:AB74"/>
    <mergeCell ref="AC74:AD74"/>
    <mergeCell ref="AE74:AF74"/>
    <mergeCell ref="A74:I74"/>
    <mergeCell ref="K74:L74"/>
    <mergeCell ref="M74:N74"/>
    <mergeCell ref="O74:P74"/>
    <mergeCell ref="Q74:R74"/>
    <mergeCell ref="S74:T74"/>
    <mergeCell ref="U77:V77"/>
    <mergeCell ref="W77:X77"/>
    <mergeCell ref="Y77:Z77"/>
    <mergeCell ref="AA77:AB77"/>
    <mergeCell ref="AC77:AD77"/>
    <mergeCell ref="AE77:AF77"/>
    <mergeCell ref="A77:I77"/>
    <mergeCell ref="K77:L77"/>
    <mergeCell ref="M77:N77"/>
    <mergeCell ref="O77:P77"/>
    <mergeCell ref="Q77:R77"/>
    <mergeCell ref="S77:T77"/>
    <mergeCell ref="U76:V76"/>
    <mergeCell ref="W76:X76"/>
    <mergeCell ref="Y76:Z76"/>
    <mergeCell ref="AA76:AB76"/>
    <mergeCell ref="AC76:AD76"/>
    <mergeCell ref="AE76:AF76"/>
    <mergeCell ref="A76:I76"/>
    <mergeCell ref="K76:L76"/>
    <mergeCell ref="M76:N76"/>
    <mergeCell ref="O76:P76"/>
    <mergeCell ref="Q76:R76"/>
    <mergeCell ref="S76:T76"/>
    <mergeCell ref="U79:V79"/>
    <mergeCell ref="W79:X79"/>
    <mergeCell ref="Y79:Z79"/>
    <mergeCell ref="AA79:AB79"/>
    <mergeCell ref="AC79:AD79"/>
    <mergeCell ref="AE79:AF79"/>
    <mergeCell ref="A79:I79"/>
    <mergeCell ref="K79:L79"/>
    <mergeCell ref="M79:N79"/>
    <mergeCell ref="O79:P79"/>
    <mergeCell ref="Q79:R79"/>
    <mergeCell ref="S79:T79"/>
    <mergeCell ref="U78:V78"/>
    <mergeCell ref="W78:X78"/>
    <mergeCell ref="Y78:Z78"/>
    <mergeCell ref="AA78:AB78"/>
    <mergeCell ref="AC78:AD78"/>
    <mergeCell ref="AE78:AF78"/>
    <mergeCell ref="A78:I78"/>
    <mergeCell ref="K78:L78"/>
    <mergeCell ref="M78:N78"/>
    <mergeCell ref="O78:P78"/>
    <mergeCell ref="Q78:R78"/>
    <mergeCell ref="S78:T78"/>
    <mergeCell ref="U81:V81"/>
    <mergeCell ref="W81:X81"/>
    <mergeCell ref="Y81:Z81"/>
    <mergeCell ref="AA81:AB81"/>
    <mergeCell ref="AC81:AD81"/>
    <mergeCell ref="AE81:AF81"/>
    <mergeCell ref="A81:I81"/>
    <mergeCell ref="K81:L81"/>
    <mergeCell ref="M81:N81"/>
    <mergeCell ref="O81:P81"/>
    <mergeCell ref="Q81:R81"/>
    <mergeCell ref="S81:T81"/>
    <mergeCell ref="U80:V80"/>
    <mergeCell ref="W80:X80"/>
    <mergeCell ref="Y80:Z80"/>
    <mergeCell ref="AA80:AB80"/>
    <mergeCell ref="AC80:AD80"/>
    <mergeCell ref="AE80:AF80"/>
    <mergeCell ref="A80:I80"/>
    <mergeCell ref="K80:L80"/>
    <mergeCell ref="M80:N80"/>
    <mergeCell ref="O80:P80"/>
    <mergeCell ref="Q80:R80"/>
    <mergeCell ref="S80:T80"/>
    <mergeCell ref="AE84:AF84"/>
    <mergeCell ref="A85:I85"/>
    <mergeCell ref="K85:L85"/>
    <mergeCell ref="M85:N85"/>
    <mergeCell ref="O85:P85"/>
    <mergeCell ref="Q85:R85"/>
    <mergeCell ref="S85:T85"/>
    <mergeCell ref="U85:V85"/>
    <mergeCell ref="W85:X85"/>
    <mergeCell ref="Y85:Z85"/>
    <mergeCell ref="S84:T84"/>
    <mergeCell ref="U84:V84"/>
    <mergeCell ref="W84:X84"/>
    <mergeCell ref="Y84:Z84"/>
    <mergeCell ref="AA84:AB84"/>
    <mergeCell ref="AC84:AD84"/>
    <mergeCell ref="A83:I83"/>
    <mergeCell ref="A84:I84"/>
    <mergeCell ref="K84:L84"/>
    <mergeCell ref="M84:N84"/>
    <mergeCell ref="O84:P84"/>
    <mergeCell ref="Q84:R84"/>
    <mergeCell ref="W86:X86"/>
    <mergeCell ref="Y86:Z86"/>
    <mergeCell ref="AA86:AB86"/>
    <mergeCell ref="AC86:AD86"/>
    <mergeCell ref="AE86:AF86"/>
    <mergeCell ref="A87:I87"/>
    <mergeCell ref="K87:L87"/>
    <mergeCell ref="M87:N87"/>
    <mergeCell ref="O87:P87"/>
    <mergeCell ref="Q87:R87"/>
    <mergeCell ref="AA85:AB85"/>
    <mergeCell ref="AC85:AD85"/>
    <mergeCell ref="AE85:AF85"/>
    <mergeCell ref="A86:I86"/>
    <mergeCell ref="K86:L86"/>
    <mergeCell ref="M86:N86"/>
    <mergeCell ref="O86:P86"/>
    <mergeCell ref="Q86:R86"/>
    <mergeCell ref="S86:T86"/>
    <mergeCell ref="U86:V86"/>
    <mergeCell ref="AA88:AB88"/>
    <mergeCell ref="AC88:AD88"/>
    <mergeCell ref="AE88:AF88"/>
    <mergeCell ref="A89:I89"/>
    <mergeCell ref="K89:L89"/>
    <mergeCell ref="M89:N89"/>
    <mergeCell ref="O89:P89"/>
    <mergeCell ref="Q89:R89"/>
    <mergeCell ref="S89:T89"/>
    <mergeCell ref="U89:V89"/>
    <mergeCell ref="AE87:AF87"/>
    <mergeCell ref="A88:I88"/>
    <mergeCell ref="K88:L88"/>
    <mergeCell ref="M88:N88"/>
    <mergeCell ref="O88:P88"/>
    <mergeCell ref="Q88:R88"/>
    <mergeCell ref="S88:T88"/>
    <mergeCell ref="U88:V88"/>
    <mergeCell ref="W88:X88"/>
    <mergeCell ref="Y88:Z88"/>
    <mergeCell ref="S87:T87"/>
    <mergeCell ref="U87:V87"/>
    <mergeCell ref="W87:X87"/>
    <mergeCell ref="Y87:Z87"/>
    <mergeCell ref="AA87:AB87"/>
    <mergeCell ref="AC87:AD87"/>
    <mergeCell ref="U92:V92"/>
    <mergeCell ref="W92:X92"/>
    <mergeCell ref="Y92:Z92"/>
    <mergeCell ref="AA92:AB92"/>
    <mergeCell ref="AC92:AD92"/>
    <mergeCell ref="AE92:AF92"/>
    <mergeCell ref="A92:I92"/>
    <mergeCell ref="K92:L92"/>
    <mergeCell ref="M92:N92"/>
    <mergeCell ref="O92:P92"/>
    <mergeCell ref="Q92:R92"/>
    <mergeCell ref="S92:T92"/>
    <mergeCell ref="W89:X89"/>
    <mergeCell ref="Y89:Z89"/>
    <mergeCell ref="AA89:AB89"/>
    <mergeCell ref="AC89:AD89"/>
    <mergeCell ref="AE89:AF89"/>
    <mergeCell ref="A91:I91"/>
    <mergeCell ref="U94:V94"/>
    <mergeCell ref="W94:X94"/>
    <mergeCell ref="Y94:Z94"/>
    <mergeCell ref="AA94:AB94"/>
    <mergeCell ref="AC94:AD94"/>
    <mergeCell ref="AE94:AF94"/>
    <mergeCell ref="A94:I94"/>
    <mergeCell ref="K94:L94"/>
    <mergeCell ref="M94:N94"/>
    <mergeCell ref="O94:P94"/>
    <mergeCell ref="Q94:R94"/>
    <mergeCell ref="S94:T94"/>
    <mergeCell ref="U93:V93"/>
    <mergeCell ref="W93:X93"/>
    <mergeCell ref="Y93:Z93"/>
    <mergeCell ref="AA93:AB93"/>
    <mergeCell ref="AC93:AD93"/>
    <mergeCell ref="AE93:AF93"/>
    <mergeCell ref="A93:I93"/>
    <mergeCell ref="K93:L93"/>
    <mergeCell ref="M93:N93"/>
    <mergeCell ref="O93:P93"/>
    <mergeCell ref="Q93:R93"/>
    <mergeCell ref="S93:T93"/>
    <mergeCell ref="U96:V96"/>
    <mergeCell ref="W96:X96"/>
    <mergeCell ref="Y96:Z96"/>
    <mergeCell ref="AA96:AB96"/>
    <mergeCell ref="AC96:AD96"/>
    <mergeCell ref="AE96:AF96"/>
    <mergeCell ref="A96:I96"/>
    <mergeCell ref="K96:L96"/>
    <mergeCell ref="M96:N96"/>
    <mergeCell ref="O96:P96"/>
    <mergeCell ref="Q96:R96"/>
    <mergeCell ref="S96:T96"/>
    <mergeCell ref="U95:V95"/>
    <mergeCell ref="W95:X95"/>
    <mergeCell ref="Y95:Z95"/>
    <mergeCell ref="AA95:AB95"/>
    <mergeCell ref="AC95:AD95"/>
    <mergeCell ref="AE95:AF95"/>
    <mergeCell ref="A95:I95"/>
    <mergeCell ref="K95:L95"/>
    <mergeCell ref="M95:N95"/>
    <mergeCell ref="O95:P95"/>
    <mergeCell ref="Q95:R95"/>
    <mergeCell ref="S95:T95"/>
    <mergeCell ref="U98:V98"/>
    <mergeCell ref="W98:X98"/>
    <mergeCell ref="Y98:Z98"/>
    <mergeCell ref="AA98:AB98"/>
    <mergeCell ref="AC98:AD98"/>
    <mergeCell ref="AE98:AF98"/>
    <mergeCell ref="A98:I98"/>
    <mergeCell ref="K98:L98"/>
    <mergeCell ref="M98:N98"/>
    <mergeCell ref="O98:P98"/>
    <mergeCell ref="Q98:R98"/>
    <mergeCell ref="S98:T98"/>
    <mergeCell ref="U97:V97"/>
    <mergeCell ref="W97:X97"/>
    <mergeCell ref="Y97:Z97"/>
    <mergeCell ref="AA97:AB97"/>
    <mergeCell ref="AC97:AD97"/>
    <mergeCell ref="AE97:AF97"/>
    <mergeCell ref="A97:I97"/>
    <mergeCell ref="K97:L97"/>
    <mergeCell ref="M97:N97"/>
    <mergeCell ref="O97:P97"/>
    <mergeCell ref="Q97:R97"/>
    <mergeCell ref="S97:T97"/>
    <mergeCell ref="U100:V100"/>
    <mergeCell ref="W100:X100"/>
    <mergeCell ref="Y100:Z100"/>
    <mergeCell ref="AA100:AB100"/>
    <mergeCell ref="AC100:AD100"/>
    <mergeCell ref="AE100:AF100"/>
    <mergeCell ref="A100:I100"/>
    <mergeCell ref="K100:L100"/>
    <mergeCell ref="M100:N100"/>
    <mergeCell ref="O100:P100"/>
    <mergeCell ref="Q100:R100"/>
    <mergeCell ref="S100:T100"/>
    <mergeCell ref="U99:V99"/>
    <mergeCell ref="W99:X99"/>
    <mergeCell ref="Y99:Z99"/>
    <mergeCell ref="AA99:AB99"/>
    <mergeCell ref="AC99:AD99"/>
    <mergeCell ref="AE99:AF99"/>
    <mergeCell ref="A99:I99"/>
    <mergeCell ref="K99:L99"/>
    <mergeCell ref="M99:N99"/>
    <mergeCell ref="O99:P99"/>
    <mergeCell ref="Q99:R99"/>
    <mergeCell ref="S99:T99"/>
    <mergeCell ref="U102:V102"/>
    <mergeCell ref="W102:X102"/>
    <mergeCell ref="Y102:Z102"/>
    <mergeCell ref="AA102:AB102"/>
    <mergeCell ref="AC102:AD102"/>
    <mergeCell ref="AE102:AF102"/>
    <mergeCell ref="A102:I102"/>
    <mergeCell ref="K102:L102"/>
    <mergeCell ref="M102:N102"/>
    <mergeCell ref="O102:P102"/>
    <mergeCell ref="Q102:R102"/>
    <mergeCell ref="S102:T102"/>
    <mergeCell ref="U101:V101"/>
    <mergeCell ref="W101:X101"/>
    <mergeCell ref="Y101:Z101"/>
    <mergeCell ref="AA101:AB101"/>
    <mergeCell ref="AC101:AD101"/>
    <mergeCell ref="AE101:AF101"/>
    <mergeCell ref="A101:I101"/>
    <mergeCell ref="K101:L101"/>
    <mergeCell ref="M101:N101"/>
    <mergeCell ref="O101:P101"/>
    <mergeCell ref="Q101:R101"/>
    <mergeCell ref="S101:T101"/>
    <mergeCell ref="U104:V104"/>
    <mergeCell ref="W104:X104"/>
    <mergeCell ref="Y104:Z104"/>
    <mergeCell ref="AA104:AB104"/>
    <mergeCell ref="AC104:AD104"/>
    <mergeCell ref="AE104:AF104"/>
    <mergeCell ref="A104:I104"/>
    <mergeCell ref="K104:L104"/>
    <mergeCell ref="M104:N104"/>
    <mergeCell ref="O104:P104"/>
    <mergeCell ref="Q104:R104"/>
    <mergeCell ref="S104:T104"/>
    <mergeCell ref="U103:V103"/>
    <mergeCell ref="W103:X103"/>
    <mergeCell ref="Y103:Z103"/>
    <mergeCell ref="AA103:AB103"/>
    <mergeCell ref="AC103:AD103"/>
    <mergeCell ref="AE103:AF103"/>
    <mergeCell ref="A103:I103"/>
    <mergeCell ref="K103:L103"/>
    <mergeCell ref="M103:N103"/>
    <mergeCell ref="O103:P103"/>
    <mergeCell ref="Q103:R103"/>
    <mergeCell ref="S103:T103"/>
    <mergeCell ref="U106:V106"/>
    <mergeCell ref="W106:X106"/>
    <mergeCell ref="Y106:Z106"/>
    <mergeCell ref="AA106:AB106"/>
    <mergeCell ref="AC106:AD106"/>
    <mergeCell ref="AE106:AF106"/>
    <mergeCell ref="A106:I106"/>
    <mergeCell ref="K106:L106"/>
    <mergeCell ref="M106:N106"/>
    <mergeCell ref="O106:P106"/>
    <mergeCell ref="Q106:R106"/>
    <mergeCell ref="S106:T106"/>
    <mergeCell ref="U105:V105"/>
    <mergeCell ref="W105:X105"/>
    <mergeCell ref="Y105:Z105"/>
    <mergeCell ref="AA105:AB105"/>
    <mergeCell ref="AC105:AD105"/>
    <mergeCell ref="AE105:AF105"/>
    <mergeCell ref="A105:I105"/>
    <mergeCell ref="K105:L105"/>
    <mergeCell ref="M105:N105"/>
    <mergeCell ref="O105:P105"/>
    <mergeCell ref="Q105:R105"/>
    <mergeCell ref="S105:T105"/>
    <mergeCell ref="U108:V108"/>
    <mergeCell ref="W108:X108"/>
    <mergeCell ref="Y108:Z108"/>
    <mergeCell ref="AA108:AB108"/>
    <mergeCell ref="AC108:AD108"/>
    <mergeCell ref="AE108:AF108"/>
    <mergeCell ref="A108:I108"/>
    <mergeCell ref="K108:L108"/>
    <mergeCell ref="M108:N108"/>
    <mergeCell ref="O108:P108"/>
    <mergeCell ref="Q108:R108"/>
    <mergeCell ref="S108:T108"/>
    <mergeCell ref="U107:V107"/>
    <mergeCell ref="W107:X107"/>
    <mergeCell ref="Y107:Z107"/>
    <mergeCell ref="AA107:AB107"/>
    <mergeCell ref="AC107:AD107"/>
    <mergeCell ref="AE107:AF107"/>
    <mergeCell ref="A107:I107"/>
    <mergeCell ref="K107:L107"/>
    <mergeCell ref="M107:N107"/>
    <mergeCell ref="O107:P107"/>
    <mergeCell ref="Q107:R107"/>
    <mergeCell ref="S107:T107"/>
    <mergeCell ref="U110:V110"/>
    <mergeCell ref="W110:X110"/>
    <mergeCell ref="Y110:Z110"/>
    <mergeCell ref="AA110:AB110"/>
    <mergeCell ref="AC110:AD110"/>
    <mergeCell ref="AE110:AF110"/>
    <mergeCell ref="A110:I110"/>
    <mergeCell ref="K110:L110"/>
    <mergeCell ref="M110:N110"/>
    <mergeCell ref="O110:P110"/>
    <mergeCell ref="Q110:R110"/>
    <mergeCell ref="S110:T110"/>
    <mergeCell ref="U109:V109"/>
    <mergeCell ref="W109:X109"/>
    <mergeCell ref="Y109:Z109"/>
    <mergeCell ref="AA109:AB109"/>
    <mergeCell ref="AC109:AD109"/>
    <mergeCell ref="AE109:AF109"/>
    <mergeCell ref="A109:I109"/>
    <mergeCell ref="K109:L109"/>
    <mergeCell ref="M109:N109"/>
    <mergeCell ref="O109:P109"/>
    <mergeCell ref="Q109:R109"/>
    <mergeCell ref="S109:T109"/>
    <mergeCell ref="U112:V112"/>
    <mergeCell ref="W112:X112"/>
    <mergeCell ref="Y112:Z112"/>
    <mergeCell ref="AA112:AB112"/>
    <mergeCell ref="AC112:AD112"/>
    <mergeCell ref="AE112:AF112"/>
    <mergeCell ref="A112:I112"/>
    <mergeCell ref="K112:L112"/>
    <mergeCell ref="M112:N112"/>
    <mergeCell ref="O112:P112"/>
    <mergeCell ref="Q112:R112"/>
    <mergeCell ref="S112:T112"/>
    <mergeCell ref="U111:V111"/>
    <mergeCell ref="W111:X111"/>
    <mergeCell ref="Y111:Z111"/>
    <mergeCell ref="AA111:AB111"/>
    <mergeCell ref="AC111:AD111"/>
    <mergeCell ref="AE111:AF111"/>
    <mergeCell ref="A111:I111"/>
    <mergeCell ref="K111:L111"/>
    <mergeCell ref="M111:N111"/>
    <mergeCell ref="O111:P111"/>
    <mergeCell ref="Q111:R111"/>
    <mergeCell ref="S111:T111"/>
    <mergeCell ref="AE115:AF115"/>
    <mergeCell ref="A116:I116"/>
    <mergeCell ref="K116:L116"/>
    <mergeCell ref="M116:N116"/>
    <mergeCell ref="O116:P116"/>
    <mergeCell ref="Q116:R116"/>
    <mergeCell ref="S116:T116"/>
    <mergeCell ref="U116:V116"/>
    <mergeCell ref="W116:X116"/>
    <mergeCell ref="Y116:Z116"/>
    <mergeCell ref="S115:T115"/>
    <mergeCell ref="U115:V115"/>
    <mergeCell ref="W115:X115"/>
    <mergeCell ref="Y115:Z115"/>
    <mergeCell ref="AA115:AB115"/>
    <mergeCell ref="AC115:AD115"/>
    <mergeCell ref="A114:I114"/>
    <mergeCell ref="A115:I115"/>
    <mergeCell ref="K115:L115"/>
    <mergeCell ref="M115:N115"/>
    <mergeCell ref="O115:P115"/>
    <mergeCell ref="Q115:R115"/>
    <mergeCell ref="W117:X117"/>
    <mergeCell ref="Y117:Z117"/>
    <mergeCell ref="AA117:AB117"/>
    <mergeCell ref="AC117:AD117"/>
    <mergeCell ref="AE117:AF117"/>
    <mergeCell ref="A118:I118"/>
    <mergeCell ref="K118:L118"/>
    <mergeCell ref="M118:N118"/>
    <mergeCell ref="O118:P118"/>
    <mergeCell ref="Q118:R118"/>
    <mergeCell ref="AA116:AB116"/>
    <mergeCell ref="AC116:AD116"/>
    <mergeCell ref="AE116:AF116"/>
    <mergeCell ref="A117:I117"/>
    <mergeCell ref="K117:L117"/>
    <mergeCell ref="M117:N117"/>
    <mergeCell ref="O117:P117"/>
    <mergeCell ref="Q117:R117"/>
    <mergeCell ref="S117:T117"/>
    <mergeCell ref="U117:V117"/>
    <mergeCell ref="AA119:AB119"/>
    <mergeCell ref="AC119:AD119"/>
    <mergeCell ref="AE119:AF119"/>
    <mergeCell ref="A121:I121"/>
    <mergeCell ref="A122:I122"/>
    <mergeCell ref="K122:L122"/>
    <mergeCell ref="M122:N122"/>
    <mergeCell ref="O122:P122"/>
    <mergeCell ref="Q122:R122"/>
    <mergeCell ref="S122:T122"/>
    <mergeCell ref="AE118:AF118"/>
    <mergeCell ref="A119:I119"/>
    <mergeCell ref="K119:L119"/>
    <mergeCell ref="M119:N119"/>
    <mergeCell ref="O119:P119"/>
    <mergeCell ref="Q119:R119"/>
    <mergeCell ref="S119:T119"/>
    <mergeCell ref="U119:V119"/>
    <mergeCell ref="W119:X119"/>
    <mergeCell ref="Y119:Z119"/>
    <mergeCell ref="S118:T118"/>
    <mergeCell ref="U118:V118"/>
    <mergeCell ref="W118:X118"/>
    <mergeCell ref="Y118:Z118"/>
    <mergeCell ref="AA118:AB118"/>
    <mergeCell ref="AC118:AD118"/>
    <mergeCell ref="U123:V123"/>
    <mergeCell ref="W123:X123"/>
    <mergeCell ref="Y123:Z123"/>
    <mergeCell ref="AA123:AB123"/>
    <mergeCell ref="AC123:AD123"/>
    <mergeCell ref="AE123:AF123"/>
    <mergeCell ref="A123:I123"/>
    <mergeCell ref="K123:L123"/>
    <mergeCell ref="M123:N123"/>
    <mergeCell ref="O123:P123"/>
    <mergeCell ref="Q123:R123"/>
    <mergeCell ref="S123:T123"/>
    <mergeCell ref="U122:V122"/>
    <mergeCell ref="W122:X122"/>
    <mergeCell ref="Y122:Z122"/>
    <mergeCell ref="AA122:AB122"/>
    <mergeCell ref="AC122:AD122"/>
    <mergeCell ref="AE122:AF122"/>
    <mergeCell ref="U125:V125"/>
    <mergeCell ref="W125:X125"/>
    <mergeCell ref="Y125:Z125"/>
    <mergeCell ref="AA125:AB125"/>
    <mergeCell ref="AC125:AD125"/>
    <mergeCell ref="AE125:AF125"/>
    <mergeCell ref="A125:I125"/>
    <mergeCell ref="K125:L125"/>
    <mergeCell ref="M125:N125"/>
    <mergeCell ref="O125:P125"/>
    <mergeCell ref="Q125:R125"/>
    <mergeCell ref="S125:T125"/>
    <mergeCell ref="U124:V124"/>
    <mergeCell ref="W124:X124"/>
    <mergeCell ref="Y124:Z124"/>
    <mergeCell ref="AA124:AB124"/>
    <mergeCell ref="AC124:AD124"/>
    <mergeCell ref="AE124:AF124"/>
    <mergeCell ref="A124:I124"/>
    <mergeCell ref="K124:L124"/>
    <mergeCell ref="M124:N124"/>
    <mergeCell ref="O124:P124"/>
    <mergeCell ref="Q124:R124"/>
    <mergeCell ref="S124:T124"/>
    <mergeCell ref="AE128:AF128"/>
    <mergeCell ref="A129:I129"/>
    <mergeCell ref="K129:L129"/>
    <mergeCell ref="M129:N129"/>
    <mergeCell ref="O129:P129"/>
    <mergeCell ref="Q129:R129"/>
    <mergeCell ref="S129:T129"/>
    <mergeCell ref="U129:V129"/>
    <mergeCell ref="W129:X129"/>
    <mergeCell ref="Y129:Z129"/>
    <mergeCell ref="S128:T128"/>
    <mergeCell ref="U128:V128"/>
    <mergeCell ref="W128:X128"/>
    <mergeCell ref="Y128:Z128"/>
    <mergeCell ref="AA128:AB128"/>
    <mergeCell ref="AC128:AD128"/>
    <mergeCell ref="A127:I127"/>
    <mergeCell ref="A128:I128"/>
    <mergeCell ref="K128:L128"/>
    <mergeCell ref="M128:N128"/>
    <mergeCell ref="O128:P128"/>
    <mergeCell ref="Q128:R128"/>
    <mergeCell ref="W130:X130"/>
    <mergeCell ref="Y130:Z130"/>
    <mergeCell ref="AA130:AB130"/>
    <mergeCell ref="AC130:AD130"/>
    <mergeCell ref="AE130:AF130"/>
    <mergeCell ref="A131:I131"/>
    <mergeCell ref="K131:L131"/>
    <mergeCell ref="M131:N131"/>
    <mergeCell ref="O131:P131"/>
    <mergeCell ref="Q131:R131"/>
    <mergeCell ref="AA129:AB129"/>
    <mergeCell ref="AC129:AD129"/>
    <mergeCell ref="AE129:AF129"/>
    <mergeCell ref="A130:I130"/>
    <mergeCell ref="K130:L130"/>
    <mergeCell ref="M130:N130"/>
    <mergeCell ref="O130:P130"/>
    <mergeCell ref="Q130:R130"/>
    <mergeCell ref="S130:T130"/>
    <mergeCell ref="U130:V130"/>
    <mergeCell ref="U135:V135"/>
    <mergeCell ref="W135:X135"/>
    <mergeCell ref="Y135:Z135"/>
    <mergeCell ref="AA135:AB135"/>
    <mergeCell ref="AC135:AD135"/>
    <mergeCell ref="AE135:AF135"/>
    <mergeCell ref="AA132:AB132"/>
    <mergeCell ref="AC132:AD132"/>
    <mergeCell ref="AE132:AF132"/>
    <mergeCell ref="A134:I134"/>
    <mergeCell ref="A135:I135"/>
    <mergeCell ref="K135:L135"/>
    <mergeCell ref="M135:N135"/>
    <mergeCell ref="O135:P135"/>
    <mergeCell ref="Q135:R135"/>
    <mergeCell ref="S135:T135"/>
    <mergeCell ref="AE131:AF131"/>
    <mergeCell ref="A132:I132"/>
    <mergeCell ref="K132:L132"/>
    <mergeCell ref="M132:N132"/>
    <mergeCell ref="O132:P132"/>
    <mergeCell ref="Q132:R132"/>
    <mergeCell ref="S132:T132"/>
    <mergeCell ref="U132:V132"/>
    <mergeCell ref="W132:X132"/>
    <mergeCell ref="Y132:Z132"/>
    <mergeCell ref="S131:T131"/>
    <mergeCell ref="U131:V131"/>
    <mergeCell ref="W131:X131"/>
    <mergeCell ref="Y131:Z131"/>
    <mergeCell ref="AA131:AB131"/>
    <mergeCell ref="AC131:AD131"/>
    <mergeCell ref="U137:V137"/>
    <mergeCell ref="W137:X137"/>
    <mergeCell ref="Y137:Z137"/>
    <mergeCell ref="AA137:AB137"/>
    <mergeCell ref="AC137:AD137"/>
    <mergeCell ref="AE137:AF137"/>
    <mergeCell ref="A137:I137"/>
    <mergeCell ref="K137:L137"/>
    <mergeCell ref="M137:N137"/>
    <mergeCell ref="O137:P137"/>
    <mergeCell ref="Q137:R137"/>
    <mergeCell ref="S137:T137"/>
    <mergeCell ref="U136:V136"/>
    <mergeCell ref="W136:X136"/>
    <mergeCell ref="Y136:Z136"/>
    <mergeCell ref="AA136:AB136"/>
    <mergeCell ref="AC136:AD136"/>
    <mergeCell ref="AE136:AF136"/>
    <mergeCell ref="A136:I136"/>
    <mergeCell ref="K136:L136"/>
    <mergeCell ref="M136:N136"/>
    <mergeCell ref="O136:P136"/>
    <mergeCell ref="Q136:R136"/>
    <mergeCell ref="S136:T136"/>
    <mergeCell ref="U139:V139"/>
    <mergeCell ref="W139:X139"/>
    <mergeCell ref="Y139:Z139"/>
    <mergeCell ref="AA139:AB139"/>
    <mergeCell ref="AC139:AD139"/>
    <mergeCell ref="AE139:AF139"/>
    <mergeCell ref="A139:I139"/>
    <mergeCell ref="K139:L139"/>
    <mergeCell ref="M139:N139"/>
    <mergeCell ref="O139:P139"/>
    <mergeCell ref="Q139:R139"/>
    <mergeCell ref="S139:T139"/>
    <mergeCell ref="U138:V138"/>
    <mergeCell ref="W138:X138"/>
    <mergeCell ref="Y138:Z138"/>
    <mergeCell ref="AA138:AB138"/>
    <mergeCell ref="AC138:AD138"/>
    <mergeCell ref="AE138:AF138"/>
    <mergeCell ref="A138:I138"/>
    <mergeCell ref="K138:L138"/>
    <mergeCell ref="M138:N138"/>
    <mergeCell ref="O138:P138"/>
    <mergeCell ref="Q138:R138"/>
    <mergeCell ref="S138:T138"/>
    <mergeCell ref="A142:I142"/>
    <mergeCell ref="A143:I143"/>
    <mergeCell ref="K143:L143"/>
    <mergeCell ref="M143:N143"/>
    <mergeCell ref="O143:P143"/>
    <mergeCell ref="Q143:R143"/>
    <mergeCell ref="U140:V140"/>
    <mergeCell ref="W140:X140"/>
    <mergeCell ref="Y140:Z140"/>
    <mergeCell ref="AA140:AB140"/>
    <mergeCell ref="AC140:AD140"/>
    <mergeCell ref="AE140:AF140"/>
    <mergeCell ref="A140:I140"/>
    <mergeCell ref="K140:L140"/>
    <mergeCell ref="M140:N140"/>
    <mergeCell ref="O140:P140"/>
    <mergeCell ref="Q140:R140"/>
    <mergeCell ref="S140:T140"/>
    <mergeCell ref="AA144:AB144"/>
    <mergeCell ref="AC144:AD144"/>
    <mergeCell ref="AE144:AF144"/>
    <mergeCell ref="A145:I145"/>
    <mergeCell ref="K145:L145"/>
    <mergeCell ref="M145:N145"/>
    <mergeCell ref="O145:P145"/>
    <mergeCell ref="Q145:R145"/>
    <mergeCell ref="S145:T145"/>
    <mergeCell ref="U145:V145"/>
    <mergeCell ref="AE143:AF143"/>
    <mergeCell ref="A144:I144"/>
    <mergeCell ref="K144:L144"/>
    <mergeCell ref="M144:N144"/>
    <mergeCell ref="O144:P144"/>
    <mergeCell ref="Q144:R144"/>
    <mergeCell ref="S144:T144"/>
    <mergeCell ref="U144:V144"/>
    <mergeCell ref="W144:X144"/>
    <mergeCell ref="Y144:Z144"/>
    <mergeCell ref="S143:T143"/>
    <mergeCell ref="U143:V143"/>
    <mergeCell ref="W143:X143"/>
    <mergeCell ref="Y143:Z143"/>
    <mergeCell ref="AA143:AB143"/>
    <mergeCell ref="AC143:AD143"/>
    <mergeCell ref="AE146:AF146"/>
    <mergeCell ref="A147:I147"/>
    <mergeCell ref="K147:L147"/>
    <mergeCell ref="M147:N147"/>
    <mergeCell ref="O147:P147"/>
    <mergeCell ref="Q147:R147"/>
    <mergeCell ref="S147:T147"/>
    <mergeCell ref="U147:V147"/>
    <mergeCell ref="W147:X147"/>
    <mergeCell ref="Y147:Z147"/>
    <mergeCell ref="S146:T146"/>
    <mergeCell ref="U146:V146"/>
    <mergeCell ref="W146:X146"/>
    <mergeCell ref="Y146:Z146"/>
    <mergeCell ref="AA146:AB146"/>
    <mergeCell ref="AC146:AD146"/>
    <mergeCell ref="W145:X145"/>
    <mergeCell ref="Y145:Z145"/>
    <mergeCell ref="AA145:AB145"/>
    <mergeCell ref="AC145:AD145"/>
    <mergeCell ref="AE145:AF145"/>
    <mergeCell ref="A146:I146"/>
    <mergeCell ref="K146:L146"/>
    <mergeCell ref="M146:N146"/>
    <mergeCell ref="O146:P146"/>
    <mergeCell ref="Q146:R146"/>
    <mergeCell ref="W148:X148"/>
    <mergeCell ref="Y148:Z148"/>
    <mergeCell ref="AA148:AB148"/>
    <mergeCell ref="AC148:AD148"/>
    <mergeCell ref="AE148:AF148"/>
    <mergeCell ref="A149:I149"/>
    <mergeCell ref="K149:L149"/>
    <mergeCell ref="M149:N149"/>
    <mergeCell ref="O149:P149"/>
    <mergeCell ref="Q149:R149"/>
    <mergeCell ref="AA147:AB147"/>
    <mergeCell ref="AC147:AD147"/>
    <mergeCell ref="AE147:AF147"/>
    <mergeCell ref="A148:I148"/>
    <mergeCell ref="K148:L148"/>
    <mergeCell ref="M148:N148"/>
    <mergeCell ref="O148:P148"/>
    <mergeCell ref="Q148:R148"/>
    <mergeCell ref="S148:T148"/>
    <mergeCell ref="U148:V148"/>
    <mergeCell ref="AA150:AB150"/>
    <mergeCell ref="AC150:AD150"/>
    <mergeCell ref="AE150:AF150"/>
    <mergeCell ref="A151:I151"/>
    <mergeCell ref="K151:L151"/>
    <mergeCell ref="M151:N151"/>
    <mergeCell ref="O151:P151"/>
    <mergeCell ref="Q151:R151"/>
    <mergeCell ref="S151:T151"/>
    <mergeCell ref="U151:V151"/>
    <mergeCell ref="AE149:AF149"/>
    <mergeCell ref="A150:I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S149:T149"/>
    <mergeCell ref="U149:V149"/>
    <mergeCell ref="W149:X149"/>
    <mergeCell ref="Y149:Z149"/>
    <mergeCell ref="AA149:AB149"/>
    <mergeCell ref="AC149:AD149"/>
    <mergeCell ref="AE152:AF152"/>
    <mergeCell ref="A153:I153"/>
    <mergeCell ref="K153:L153"/>
    <mergeCell ref="M153:N153"/>
    <mergeCell ref="O153:P153"/>
    <mergeCell ref="Q153:R153"/>
    <mergeCell ref="S153:T153"/>
    <mergeCell ref="U153:V153"/>
    <mergeCell ref="W153:X153"/>
    <mergeCell ref="Y153:Z153"/>
    <mergeCell ref="S152:T152"/>
    <mergeCell ref="U152:V152"/>
    <mergeCell ref="W152:X152"/>
    <mergeCell ref="Y152:Z152"/>
    <mergeCell ref="AA152:AB152"/>
    <mergeCell ref="AC152:AD152"/>
    <mergeCell ref="W151:X151"/>
    <mergeCell ref="Y151:Z151"/>
    <mergeCell ref="AA151:AB151"/>
    <mergeCell ref="AC151:AD151"/>
    <mergeCell ref="AE151:AF151"/>
    <mergeCell ref="A152:I152"/>
    <mergeCell ref="K152:L152"/>
    <mergeCell ref="M152:N152"/>
    <mergeCell ref="O152:P152"/>
    <mergeCell ref="Q152:R152"/>
    <mergeCell ref="W154:X154"/>
    <mergeCell ref="Y154:Z154"/>
    <mergeCell ref="AA154:AB154"/>
    <mergeCell ref="AC154:AD154"/>
    <mergeCell ref="AE154:AF154"/>
    <mergeCell ref="A155:I155"/>
    <mergeCell ref="K155:L155"/>
    <mergeCell ref="M155:N155"/>
    <mergeCell ref="O155:P155"/>
    <mergeCell ref="Q155:R155"/>
    <mergeCell ref="AA153:AB153"/>
    <mergeCell ref="AC153:AD153"/>
    <mergeCell ref="AE153:AF153"/>
    <mergeCell ref="A154:I154"/>
    <mergeCell ref="K154:L154"/>
    <mergeCell ref="M154:N154"/>
    <mergeCell ref="O154:P154"/>
    <mergeCell ref="Q154:R154"/>
    <mergeCell ref="S154:T154"/>
    <mergeCell ref="U154:V154"/>
    <mergeCell ref="Y158:Z158"/>
    <mergeCell ref="AA158:AB158"/>
    <mergeCell ref="AC158:AD158"/>
    <mergeCell ref="AE158:AF158"/>
    <mergeCell ref="A159:I159"/>
    <mergeCell ref="K159:L159"/>
    <mergeCell ref="M159:N159"/>
    <mergeCell ref="O159:P159"/>
    <mergeCell ref="Q159:R159"/>
    <mergeCell ref="S159:T159"/>
    <mergeCell ref="AE155:AF155"/>
    <mergeCell ref="A157:I157"/>
    <mergeCell ref="A158:I158"/>
    <mergeCell ref="K158:L158"/>
    <mergeCell ref="M158:N158"/>
    <mergeCell ref="O158:P158"/>
    <mergeCell ref="Q158:R158"/>
    <mergeCell ref="S158:T158"/>
    <mergeCell ref="U158:V158"/>
    <mergeCell ref="W158:X158"/>
    <mergeCell ref="S155:T155"/>
    <mergeCell ref="U155:V155"/>
    <mergeCell ref="W155:X155"/>
    <mergeCell ref="Y155:Z155"/>
    <mergeCell ref="AA155:AB155"/>
    <mergeCell ref="AC155:AD155"/>
    <mergeCell ref="U160:V160"/>
    <mergeCell ref="W160:X160"/>
    <mergeCell ref="Y160:Z160"/>
    <mergeCell ref="AA160:AB160"/>
    <mergeCell ref="AC160:AD160"/>
    <mergeCell ref="AE160:AF160"/>
    <mergeCell ref="A160:I160"/>
    <mergeCell ref="K160:L160"/>
    <mergeCell ref="M160:N160"/>
    <mergeCell ref="O160:P160"/>
    <mergeCell ref="Q160:R160"/>
    <mergeCell ref="S160:T160"/>
    <mergeCell ref="U159:V159"/>
    <mergeCell ref="W159:X159"/>
    <mergeCell ref="Y159:Z159"/>
    <mergeCell ref="AA159:AB159"/>
    <mergeCell ref="AC159:AD159"/>
    <mergeCell ref="AE159:AF159"/>
    <mergeCell ref="U162:V162"/>
    <mergeCell ref="W162:X162"/>
    <mergeCell ref="Y162:Z162"/>
    <mergeCell ref="AA162:AB162"/>
    <mergeCell ref="AC162:AD162"/>
    <mergeCell ref="AE162:AF162"/>
    <mergeCell ref="A162:I162"/>
    <mergeCell ref="K162:L162"/>
    <mergeCell ref="M162:N162"/>
    <mergeCell ref="O162:P162"/>
    <mergeCell ref="Q162:R162"/>
    <mergeCell ref="S162:T162"/>
    <mergeCell ref="U161:V161"/>
    <mergeCell ref="W161:X161"/>
    <mergeCell ref="Y161:Z161"/>
    <mergeCell ref="AA161:AB161"/>
    <mergeCell ref="AC161:AD161"/>
    <mergeCell ref="AE161:AF161"/>
    <mergeCell ref="A161:I161"/>
    <mergeCell ref="K161:L161"/>
    <mergeCell ref="M161:N161"/>
    <mergeCell ref="O161:P161"/>
    <mergeCell ref="Q161:R161"/>
    <mergeCell ref="S161:T161"/>
    <mergeCell ref="U164:V164"/>
    <mergeCell ref="W164:X164"/>
    <mergeCell ref="Y164:Z164"/>
    <mergeCell ref="AA164:AB164"/>
    <mergeCell ref="AC164:AD164"/>
    <mergeCell ref="AE164:AF164"/>
    <mergeCell ref="A164:I164"/>
    <mergeCell ref="K164:L164"/>
    <mergeCell ref="M164:N164"/>
    <mergeCell ref="O164:P164"/>
    <mergeCell ref="Q164:R164"/>
    <mergeCell ref="S164:T164"/>
    <mergeCell ref="U163:V163"/>
    <mergeCell ref="W163:X163"/>
    <mergeCell ref="Y163:Z163"/>
    <mergeCell ref="AA163:AB163"/>
    <mergeCell ref="AC163:AD163"/>
    <mergeCell ref="AE163:AF163"/>
    <mergeCell ref="A163:I163"/>
    <mergeCell ref="K163:L163"/>
    <mergeCell ref="M163:N163"/>
    <mergeCell ref="O163:P163"/>
    <mergeCell ref="Q163:R163"/>
    <mergeCell ref="S163:T163"/>
    <mergeCell ref="U166:V166"/>
    <mergeCell ref="W166:X166"/>
    <mergeCell ref="Y166:Z166"/>
    <mergeCell ref="AA166:AB166"/>
    <mergeCell ref="AC166:AD166"/>
    <mergeCell ref="AE166:AF166"/>
    <mergeCell ref="A166:I166"/>
    <mergeCell ref="K166:L166"/>
    <mergeCell ref="M166:N166"/>
    <mergeCell ref="O166:P166"/>
    <mergeCell ref="Q166:R166"/>
    <mergeCell ref="S166:T166"/>
    <mergeCell ref="U165:V165"/>
    <mergeCell ref="W165:X165"/>
    <mergeCell ref="Y165:Z165"/>
    <mergeCell ref="AA165:AB165"/>
    <mergeCell ref="AC165:AD165"/>
    <mergeCell ref="AE165:AF165"/>
    <mergeCell ref="A165:I165"/>
    <mergeCell ref="K165:L165"/>
    <mergeCell ref="M165:N165"/>
    <mergeCell ref="O165:P165"/>
    <mergeCell ref="Q165:R165"/>
    <mergeCell ref="S165:T165"/>
    <mergeCell ref="U168:V168"/>
    <mergeCell ref="W168:X168"/>
    <mergeCell ref="Y168:Z168"/>
    <mergeCell ref="AA168:AB168"/>
    <mergeCell ref="AC168:AD168"/>
    <mergeCell ref="AE168:AF168"/>
    <mergeCell ref="A168:I168"/>
    <mergeCell ref="K168:L168"/>
    <mergeCell ref="M168:N168"/>
    <mergeCell ref="O168:P168"/>
    <mergeCell ref="Q168:R168"/>
    <mergeCell ref="S168:T168"/>
    <mergeCell ref="U167:V167"/>
    <mergeCell ref="W167:X167"/>
    <mergeCell ref="Y167:Z167"/>
    <mergeCell ref="AA167:AB167"/>
    <mergeCell ref="AC167:AD167"/>
    <mergeCell ref="AE167:AF167"/>
    <mergeCell ref="A167:I167"/>
    <mergeCell ref="K167:L167"/>
    <mergeCell ref="M167:N167"/>
    <mergeCell ref="O167:P167"/>
    <mergeCell ref="Q167:R167"/>
    <mergeCell ref="S167:T167"/>
    <mergeCell ref="AE171:AF171"/>
    <mergeCell ref="A172:I172"/>
    <mergeCell ref="K172:L172"/>
    <mergeCell ref="M172:N172"/>
    <mergeCell ref="O172:P172"/>
    <mergeCell ref="Q172:R172"/>
    <mergeCell ref="S172:T172"/>
    <mergeCell ref="U172:V172"/>
    <mergeCell ref="W172:X172"/>
    <mergeCell ref="Y172:Z172"/>
    <mergeCell ref="S171:T171"/>
    <mergeCell ref="U171:V171"/>
    <mergeCell ref="W171:X171"/>
    <mergeCell ref="Y171:Z171"/>
    <mergeCell ref="AA171:AB171"/>
    <mergeCell ref="AC171:AD171"/>
    <mergeCell ref="A170:I170"/>
    <mergeCell ref="A171:I171"/>
    <mergeCell ref="K171:L171"/>
    <mergeCell ref="M171:N171"/>
    <mergeCell ref="O171:P171"/>
    <mergeCell ref="Q171:R171"/>
    <mergeCell ref="W173:X173"/>
    <mergeCell ref="Y173:Z173"/>
    <mergeCell ref="AA173:AB173"/>
    <mergeCell ref="AC173:AD173"/>
    <mergeCell ref="AE173:AF173"/>
    <mergeCell ref="A174:I174"/>
    <mergeCell ref="K174:L174"/>
    <mergeCell ref="M174:N174"/>
    <mergeCell ref="O174:P174"/>
    <mergeCell ref="Q174:R174"/>
    <mergeCell ref="AA172:AB172"/>
    <mergeCell ref="AC172:AD172"/>
    <mergeCell ref="AE172:AF172"/>
    <mergeCell ref="A173:I173"/>
    <mergeCell ref="K173:L173"/>
    <mergeCell ref="M173:N173"/>
    <mergeCell ref="O173:P173"/>
    <mergeCell ref="Q173:R173"/>
    <mergeCell ref="S173:T173"/>
    <mergeCell ref="U173:V173"/>
    <mergeCell ref="Y177:Z177"/>
    <mergeCell ref="AA177:AB177"/>
    <mergeCell ref="AC177:AD177"/>
    <mergeCell ref="AE177:AF177"/>
    <mergeCell ref="A178:I178"/>
    <mergeCell ref="K178:L178"/>
    <mergeCell ref="M178:N178"/>
    <mergeCell ref="O178:P178"/>
    <mergeCell ref="Q178:R178"/>
    <mergeCell ref="S178:T178"/>
    <mergeCell ref="AE174:AF174"/>
    <mergeCell ref="A176:I176"/>
    <mergeCell ref="A177:I177"/>
    <mergeCell ref="K177:L177"/>
    <mergeCell ref="M177:N177"/>
    <mergeCell ref="O177:P177"/>
    <mergeCell ref="Q177:R177"/>
    <mergeCell ref="S177:T177"/>
    <mergeCell ref="U177:V177"/>
    <mergeCell ref="W177:X177"/>
    <mergeCell ref="S174:T174"/>
    <mergeCell ref="U174:V174"/>
    <mergeCell ref="W174:X174"/>
    <mergeCell ref="Y174:Z174"/>
    <mergeCell ref="AA174:AB174"/>
    <mergeCell ref="AC174:AD174"/>
    <mergeCell ref="U179:V179"/>
    <mergeCell ref="W179:X179"/>
    <mergeCell ref="Y179:Z179"/>
    <mergeCell ref="AA179:AB179"/>
    <mergeCell ref="AC179:AD179"/>
    <mergeCell ref="AE179:AF179"/>
    <mergeCell ref="A179:I179"/>
    <mergeCell ref="K179:L179"/>
    <mergeCell ref="M179:N179"/>
    <mergeCell ref="O179:P179"/>
    <mergeCell ref="Q179:R179"/>
    <mergeCell ref="S179:T179"/>
    <mergeCell ref="U178:V178"/>
    <mergeCell ref="W178:X178"/>
    <mergeCell ref="Y178:Z178"/>
    <mergeCell ref="AA178:AB178"/>
    <mergeCell ref="AC178:AD178"/>
    <mergeCell ref="AE178:AF178"/>
    <mergeCell ref="U181:V181"/>
    <mergeCell ref="W181:X181"/>
    <mergeCell ref="Y181:Z181"/>
    <mergeCell ref="AA181:AB181"/>
    <mergeCell ref="AC181:AD181"/>
    <mergeCell ref="AE181:AF181"/>
    <mergeCell ref="A181:I181"/>
    <mergeCell ref="K181:L181"/>
    <mergeCell ref="M181:N181"/>
    <mergeCell ref="O181:P181"/>
    <mergeCell ref="Q181:R181"/>
    <mergeCell ref="S181:T181"/>
    <mergeCell ref="U180:V180"/>
    <mergeCell ref="W180:X180"/>
    <mergeCell ref="Y180:Z180"/>
    <mergeCell ref="AA180:AB180"/>
    <mergeCell ref="AC180:AD180"/>
    <mergeCell ref="AE180:AF180"/>
    <mergeCell ref="A180:I180"/>
    <mergeCell ref="K180:L180"/>
    <mergeCell ref="M180:N180"/>
    <mergeCell ref="O180:P180"/>
    <mergeCell ref="Q180:R180"/>
    <mergeCell ref="S180:T180"/>
    <mergeCell ref="AE184:AF184"/>
    <mergeCell ref="A185:I185"/>
    <mergeCell ref="K185:L185"/>
    <mergeCell ref="M185:N185"/>
    <mergeCell ref="O185:P185"/>
    <mergeCell ref="Q185:R185"/>
    <mergeCell ref="S185:T185"/>
    <mergeCell ref="U185:V185"/>
    <mergeCell ref="W185:X185"/>
    <mergeCell ref="Y185:Z185"/>
    <mergeCell ref="S184:T184"/>
    <mergeCell ref="U184:V184"/>
    <mergeCell ref="W184:X184"/>
    <mergeCell ref="Y184:Z184"/>
    <mergeCell ref="AA184:AB184"/>
    <mergeCell ref="AC184:AD184"/>
    <mergeCell ref="A183:I183"/>
    <mergeCell ref="A184:I184"/>
    <mergeCell ref="K184:L184"/>
    <mergeCell ref="M184:N184"/>
    <mergeCell ref="O184:P184"/>
    <mergeCell ref="Q184:R184"/>
    <mergeCell ref="W186:X186"/>
    <mergeCell ref="Y186:Z186"/>
    <mergeCell ref="AA186:AB186"/>
    <mergeCell ref="AC186:AD186"/>
    <mergeCell ref="AE186:AF186"/>
    <mergeCell ref="A187:I187"/>
    <mergeCell ref="K187:L187"/>
    <mergeCell ref="M187:N187"/>
    <mergeCell ref="O187:P187"/>
    <mergeCell ref="Q187:R187"/>
    <mergeCell ref="AA185:AB185"/>
    <mergeCell ref="AC185:AD185"/>
    <mergeCell ref="AE185:AF185"/>
    <mergeCell ref="A186:I186"/>
    <mergeCell ref="K186:L186"/>
    <mergeCell ref="M186:N186"/>
    <mergeCell ref="O186:P186"/>
    <mergeCell ref="Q186:R186"/>
    <mergeCell ref="S186:T186"/>
    <mergeCell ref="U186:V186"/>
    <mergeCell ref="U191:V191"/>
    <mergeCell ref="W191:X191"/>
    <mergeCell ref="Y191:Z191"/>
    <mergeCell ref="AA191:AB191"/>
    <mergeCell ref="AC191:AD191"/>
    <mergeCell ref="AE191:AF191"/>
    <mergeCell ref="AA188:AB188"/>
    <mergeCell ref="AC188:AD188"/>
    <mergeCell ref="AE188:AF188"/>
    <mergeCell ref="A190:I190"/>
    <mergeCell ref="A191:I191"/>
    <mergeCell ref="K191:L191"/>
    <mergeCell ref="M191:N191"/>
    <mergeCell ref="O191:P191"/>
    <mergeCell ref="Q191:R191"/>
    <mergeCell ref="S191:T191"/>
    <mergeCell ref="AE187:AF187"/>
    <mergeCell ref="A188:I188"/>
    <mergeCell ref="K188:L188"/>
    <mergeCell ref="M188:N188"/>
    <mergeCell ref="O188:P188"/>
    <mergeCell ref="Q188:R188"/>
    <mergeCell ref="S188:T188"/>
    <mergeCell ref="U188:V188"/>
    <mergeCell ref="W188:X188"/>
    <mergeCell ref="Y188:Z188"/>
    <mergeCell ref="S187:T187"/>
    <mergeCell ref="U187:V187"/>
    <mergeCell ref="W187:X187"/>
    <mergeCell ref="Y187:Z187"/>
    <mergeCell ref="AA187:AB187"/>
    <mergeCell ref="AC187:AD187"/>
    <mergeCell ref="U193:V193"/>
    <mergeCell ref="W193:X193"/>
    <mergeCell ref="Y193:Z193"/>
    <mergeCell ref="AA193:AB193"/>
    <mergeCell ref="AC193:AD193"/>
    <mergeCell ref="AE193:AF193"/>
    <mergeCell ref="A193:I193"/>
    <mergeCell ref="K193:L193"/>
    <mergeCell ref="M193:N193"/>
    <mergeCell ref="O193:P193"/>
    <mergeCell ref="Q193:R193"/>
    <mergeCell ref="S193:T193"/>
    <mergeCell ref="U192:V192"/>
    <mergeCell ref="W192:X192"/>
    <mergeCell ref="Y192:Z192"/>
    <mergeCell ref="AA192:AB192"/>
    <mergeCell ref="AC192:AD192"/>
    <mergeCell ref="AE192:AF192"/>
    <mergeCell ref="A192:I192"/>
    <mergeCell ref="K192:L192"/>
    <mergeCell ref="M192:N192"/>
    <mergeCell ref="O192:P192"/>
    <mergeCell ref="Q192:R192"/>
    <mergeCell ref="S192:T192"/>
    <mergeCell ref="U195:V195"/>
    <mergeCell ref="W195:X195"/>
    <mergeCell ref="Y195:Z195"/>
    <mergeCell ref="AA195:AB195"/>
    <mergeCell ref="AC195:AD195"/>
    <mergeCell ref="AE195:AF195"/>
    <mergeCell ref="A195:I195"/>
    <mergeCell ref="K195:L195"/>
    <mergeCell ref="M195:N195"/>
    <mergeCell ref="O195:P195"/>
    <mergeCell ref="Q195:R195"/>
    <mergeCell ref="S195:T195"/>
    <mergeCell ref="U194:V194"/>
    <mergeCell ref="W194:X194"/>
    <mergeCell ref="Y194:Z194"/>
    <mergeCell ref="AA194:AB194"/>
    <mergeCell ref="AC194:AD194"/>
    <mergeCell ref="AE194:AF194"/>
    <mergeCell ref="A194:I194"/>
    <mergeCell ref="K194:L194"/>
    <mergeCell ref="M194:N194"/>
    <mergeCell ref="O194:P194"/>
    <mergeCell ref="Q194:R194"/>
    <mergeCell ref="S194:T194"/>
    <mergeCell ref="U197:V197"/>
    <mergeCell ref="W197:X197"/>
    <mergeCell ref="Y197:Z197"/>
    <mergeCell ref="AA197:AB197"/>
    <mergeCell ref="AC197:AD197"/>
    <mergeCell ref="AE197:AF197"/>
    <mergeCell ref="A197:I197"/>
    <mergeCell ref="K197:L197"/>
    <mergeCell ref="M197:N197"/>
    <mergeCell ref="O197:P197"/>
    <mergeCell ref="Q197:R197"/>
    <mergeCell ref="S197:T197"/>
    <mergeCell ref="U196:V196"/>
    <mergeCell ref="W196:X196"/>
    <mergeCell ref="Y196:Z196"/>
    <mergeCell ref="AA196:AB196"/>
    <mergeCell ref="AC196:AD196"/>
    <mergeCell ref="AE196:AF196"/>
    <mergeCell ref="A196:I196"/>
    <mergeCell ref="K196:L196"/>
    <mergeCell ref="M196:N196"/>
    <mergeCell ref="O196:P196"/>
    <mergeCell ref="Q196:R196"/>
    <mergeCell ref="S196:T196"/>
    <mergeCell ref="U199:V199"/>
    <mergeCell ref="W199:X199"/>
    <mergeCell ref="Y199:Z199"/>
    <mergeCell ref="AA199:AB199"/>
    <mergeCell ref="AC199:AD199"/>
    <mergeCell ref="AE199:AF199"/>
    <mergeCell ref="A199:I199"/>
    <mergeCell ref="K199:L199"/>
    <mergeCell ref="M199:N199"/>
    <mergeCell ref="O199:P199"/>
    <mergeCell ref="Q199:R199"/>
    <mergeCell ref="S199:T199"/>
    <mergeCell ref="U198:V198"/>
    <mergeCell ref="W198:X198"/>
    <mergeCell ref="Y198:Z198"/>
    <mergeCell ref="AA198:AB198"/>
    <mergeCell ref="AC198:AD198"/>
    <mergeCell ref="AE198:AF198"/>
    <mergeCell ref="A198:I198"/>
    <mergeCell ref="K198:L198"/>
    <mergeCell ref="M198:N198"/>
    <mergeCell ref="O198:P198"/>
    <mergeCell ref="Q198:R198"/>
    <mergeCell ref="S198:T198"/>
    <mergeCell ref="U201:V201"/>
    <mergeCell ref="W201:X201"/>
    <mergeCell ref="Y201:Z201"/>
    <mergeCell ref="AA201:AB201"/>
    <mergeCell ref="AC201:AD201"/>
    <mergeCell ref="AE201:AF201"/>
    <mergeCell ref="A201:I201"/>
    <mergeCell ref="K201:L201"/>
    <mergeCell ref="M201:N201"/>
    <mergeCell ref="O201:P201"/>
    <mergeCell ref="Q201:R201"/>
    <mergeCell ref="S201:T201"/>
    <mergeCell ref="U200:V200"/>
    <mergeCell ref="W200:X200"/>
    <mergeCell ref="Y200:Z200"/>
    <mergeCell ref="AA200:AB200"/>
    <mergeCell ref="AC200:AD200"/>
    <mergeCell ref="AE200:AF200"/>
    <mergeCell ref="A200:I200"/>
    <mergeCell ref="K200:L200"/>
    <mergeCell ref="M200:N200"/>
    <mergeCell ref="O200:P200"/>
    <mergeCell ref="Q200:R200"/>
    <mergeCell ref="S200:T200"/>
    <mergeCell ref="U203:V203"/>
    <mergeCell ref="W203:X203"/>
    <mergeCell ref="Y203:Z203"/>
    <mergeCell ref="AA203:AB203"/>
    <mergeCell ref="AC203:AD203"/>
    <mergeCell ref="AE203:AF203"/>
    <mergeCell ref="A203:I203"/>
    <mergeCell ref="K203:L203"/>
    <mergeCell ref="M203:N203"/>
    <mergeCell ref="O203:P203"/>
    <mergeCell ref="Q203:R203"/>
    <mergeCell ref="S203:T203"/>
    <mergeCell ref="U202:V202"/>
    <mergeCell ref="W202:X202"/>
    <mergeCell ref="Y202:Z202"/>
    <mergeCell ref="AA202:AB202"/>
    <mergeCell ref="AC202:AD202"/>
    <mergeCell ref="AE202:AF202"/>
    <mergeCell ref="A202:I202"/>
    <mergeCell ref="K202:L202"/>
    <mergeCell ref="M202:N202"/>
    <mergeCell ref="O202:P202"/>
    <mergeCell ref="Q202:R202"/>
    <mergeCell ref="S202:T202"/>
    <mergeCell ref="AE206:AF206"/>
    <mergeCell ref="A207:I207"/>
    <mergeCell ref="K207:L207"/>
    <mergeCell ref="M207:N207"/>
    <mergeCell ref="O207:P207"/>
    <mergeCell ref="Q207:R207"/>
    <mergeCell ref="S207:T207"/>
    <mergeCell ref="U207:V207"/>
    <mergeCell ref="W207:X207"/>
    <mergeCell ref="Y207:Z207"/>
    <mergeCell ref="S206:T206"/>
    <mergeCell ref="U206:V206"/>
    <mergeCell ref="W206:X206"/>
    <mergeCell ref="Y206:Z206"/>
    <mergeCell ref="AA206:AB206"/>
    <mergeCell ref="AC206:AD206"/>
    <mergeCell ref="A205:I205"/>
    <mergeCell ref="A206:I206"/>
    <mergeCell ref="K206:L206"/>
    <mergeCell ref="M206:N206"/>
    <mergeCell ref="O206:P206"/>
    <mergeCell ref="Q206:R206"/>
    <mergeCell ref="W208:X208"/>
    <mergeCell ref="Y208:Z208"/>
    <mergeCell ref="AA208:AB208"/>
    <mergeCell ref="AC208:AD208"/>
    <mergeCell ref="AE208:AF208"/>
    <mergeCell ref="A209:I209"/>
    <mergeCell ref="K209:L209"/>
    <mergeCell ref="M209:N209"/>
    <mergeCell ref="O209:P209"/>
    <mergeCell ref="Q209:R209"/>
    <mergeCell ref="AA207:AB207"/>
    <mergeCell ref="AC207:AD207"/>
    <mergeCell ref="AE207:AF207"/>
    <mergeCell ref="A208:I208"/>
    <mergeCell ref="K208:L208"/>
    <mergeCell ref="M208:N208"/>
    <mergeCell ref="O208:P208"/>
    <mergeCell ref="Q208:R208"/>
    <mergeCell ref="S208:T208"/>
    <mergeCell ref="U208:V208"/>
    <mergeCell ref="U213:V213"/>
    <mergeCell ref="W213:X213"/>
    <mergeCell ref="Y213:Z213"/>
    <mergeCell ref="AA213:AB213"/>
    <mergeCell ref="AC213:AD213"/>
    <mergeCell ref="AE213:AF213"/>
    <mergeCell ref="Y212:Z212"/>
    <mergeCell ref="AA212:AB212"/>
    <mergeCell ref="AC212:AD212"/>
    <mergeCell ref="AE212:AF212"/>
    <mergeCell ref="A213:I213"/>
    <mergeCell ref="K213:L213"/>
    <mergeCell ref="M213:N213"/>
    <mergeCell ref="O213:P213"/>
    <mergeCell ref="Q213:R213"/>
    <mergeCell ref="S213:T213"/>
    <mergeCell ref="AE209:AF209"/>
    <mergeCell ref="A211:I211"/>
    <mergeCell ref="A212:I212"/>
    <mergeCell ref="K212:L212"/>
    <mergeCell ref="M212:N212"/>
    <mergeCell ref="O212:P212"/>
    <mergeCell ref="Q212:R212"/>
    <mergeCell ref="S212:T212"/>
    <mergeCell ref="U212:V212"/>
    <mergeCell ref="W212:X212"/>
    <mergeCell ref="S209:T209"/>
    <mergeCell ref="U209:V209"/>
    <mergeCell ref="W209:X209"/>
    <mergeCell ref="Y209:Z209"/>
    <mergeCell ref="AA209:AB209"/>
    <mergeCell ref="AC209:AD20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71"/>
  <sheetViews>
    <sheetView zoomScaleNormal="100" workbookViewId="0">
      <pane xSplit="10" ySplit="4" topLeftCell="K5" activePane="bottomRight" state="frozen"/>
      <selection pane="topRight" activeCell="L1" sqref="L1"/>
      <selection pane="bottomLeft" activeCell="A5" sqref="A5"/>
      <selection pane="bottomRight" activeCell="A2" sqref="A2:I3"/>
    </sheetView>
  </sheetViews>
  <sheetFormatPr defaultRowHeight="14.5" outlineLevelRow="1" x14ac:dyDescent="0.35"/>
  <cols>
    <col min="1" max="9" width="2.81640625" style="6" customWidth="1"/>
    <col min="10" max="10" width="2.7265625" customWidth="1"/>
    <col min="11" max="599" width="2.81640625" customWidth="1"/>
  </cols>
  <sheetData>
    <row r="1" spans="1:78" ht="90" customHeight="1" thickBot="1" x14ac:dyDescent="0.4">
      <c r="K1" s="547" t="s">
        <v>650</v>
      </c>
      <c r="L1" s="565"/>
      <c r="M1" s="554" t="s">
        <v>652</v>
      </c>
      <c r="N1" s="565"/>
      <c r="O1" s="554" t="s">
        <v>653</v>
      </c>
      <c r="P1" s="548"/>
      <c r="Q1" s="547" t="s">
        <v>671</v>
      </c>
      <c r="R1" s="593"/>
      <c r="S1" s="554" t="s">
        <v>669</v>
      </c>
      <c r="T1" s="565"/>
      <c r="U1" s="554" t="s">
        <v>670</v>
      </c>
      <c r="V1" s="565"/>
      <c r="W1" s="554"/>
      <c r="X1" s="548"/>
      <c r="Y1" s="547" t="s">
        <v>658</v>
      </c>
      <c r="Z1" s="565"/>
      <c r="AA1" s="554"/>
      <c r="AB1" s="548"/>
      <c r="AC1" s="547"/>
      <c r="AD1" s="565"/>
      <c r="AE1" s="554"/>
      <c r="AF1" s="548"/>
      <c r="AG1" s="547" t="s">
        <v>659</v>
      </c>
      <c r="AH1" s="565"/>
      <c r="AI1" s="554"/>
      <c r="AJ1" s="565"/>
      <c r="AK1" s="554"/>
      <c r="AL1" s="548"/>
      <c r="AM1" s="547"/>
      <c r="AN1" s="565"/>
      <c r="AO1" s="554"/>
      <c r="AP1" s="548"/>
      <c r="AQ1" s="547"/>
      <c r="AR1" s="565"/>
      <c r="AS1" s="554"/>
      <c r="AT1" s="548"/>
      <c r="AU1" s="547" t="s">
        <v>663</v>
      </c>
      <c r="AV1" s="565"/>
      <c r="AW1" s="554"/>
      <c r="AX1" s="548"/>
      <c r="AY1" s="547" t="s">
        <v>676</v>
      </c>
      <c r="AZ1" s="565"/>
      <c r="BA1" s="554" t="s">
        <v>678</v>
      </c>
      <c r="BB1" s="565"/>
      <c r="BC1" s="554" t="s">
        <v>677</v>
      </c>
      <c r="BD1" s="565"/>
      <c r="BE1" s="554"/>
      <c r="BF1" s="548"/>
      <c r="BG1" s="547" t="s">
        <v>667</v>
      </c>
      <c r="BH1" s="565"/>
      <c r="BI1" s="554" t="s">
        <v>668</v>
      </c>
      <c r="BJ1" s="548"/>
      <c r="BK1" s="547" t="s">
        <v>673</v>
      </c>
      <c r="BL1" s="565"/>
      <c r="BM1" s="554"/>
      <c r="BN1" s="565"/>
      <c r="BO1" s="554"/>
      <c r="BP1" s="565"/>
      <c r="BQ1" s="554"/>
      <c r="BR1" s="565"/>
      <c r="BS1" s="554"/>
      <c r="BT1" s="565"/>
      <c r="BU1" s="554"/>
      <c r="BV1" s="565"/>
      <c r="BW1" s="554"/>
      <c r="BX1" s="548"/>
      <c r="BY1" s="547" t="s">
        <v>513</v>
      </c>
      <c r="BZ1" s="548"/>
    </row>
    <row r="2" spans="1:78" ht="15" customHeight="1" x14ac:dyDescent="0.35">
      <c r="A2" s="426" t="s">
        <v>214</v>
      </c>
      <c r="B2" s="426"/>
      <c r="C2" s="426"/>
      <c r="D2" s="426"/>
      <c r="E2" s="426"/>
      <c r="F2" s="426"/>
      <c r="G2" s="426"/>
      <c r="H2" s="426"/>
      <c r="I2" s="426"/>
      <c r="K2" s="566" t="s">
        <v>651</v>
      </c>
      <c r="L2" s="567"/>
      <c r="M2" s="567"/>
      <c r="N2" s="567"/>
      <c r="O2" s="567"/>
      <c r="P2" s="568"/>
      <c r="Q2" s="566" t="s">
        <v>654</v>
      </c>
      <c r="R2" s="567"/>
      <c r="S2" s="567"/>
      <c r="T2" s="567"/>
      <c r="U2" s="567"/>
      <c r="V2" s="567"/>
      <c r="W2" s="567"/>
      <c r="X2" s="568"/>
      <c r="Y2" s="566" t="s">
        <v>655</v>
      </c>
      <c r="Z2" s="567"/>
      <c r="AA2" s="567"/>
      <c r="AB2" s="568"/>
      <c r="AC2" s="549" t="s">
        <v>656</v>
      </c>
      <c r="AD2" s="581"/>
      <c r="AE2" s="581"/>
      <c r="AF2" s="550"/>
      <c r="AG2" s="566" t="s">
        <v>657</v>
      </c>
      <c r="AH2" s="567"/>
      <c r="AI2" s="567"/>
      <c r="AJ2" s="567"/>
      <c r="AK2" s="567"/>
      <c r="AL2" s="568"/>
      <c r="AM2" s="566" t="s">
        <v>660</v>
      </c>
      <c r="AN2" s="567"/>
      <c r="AO2" s="567"/>
      <c r="AP2" s="568"/>
      <c r="AQ2" s="566" t="s">
        <v>661</v>
      </c>
      <c r="AR2" s="567"/>
      <c r="AS2" s="567"/>
      <c r="AT2" s="568"/>
      <c r="AU2" s="566" t="s">
        <v>662</v>
      </c>
      <c r="AV2" s="567"/>
      <c r="AW2" s="567"/>
      <c r="AX2" s="568"/>
      <c r="AY2" s="566" t="s">
        <v>664</v>
      </c>
      <c r="AZ2" s="567"/>
      <c r="BA2" s="567"/>
      <c r="BB2" s="567"/>
      <c r="BC2" s="567"/>
      <c r="BD2" s="567"/>
      <c r="BE2" s="567"/>
      <c r="BF2" s="568"/>
      <c r="BG2" s="566" t="s">
        <v>665</v>
      </c>
      <c r="BH2" s="567"/>
      <c r="BI2" s="567"/>
      <c r="BJ2" s="568"/>
      <c r="BK2" s="566" t="s">
        <v>666</v>
      </c>
      <c r="BL2" s="567"/>
      <c r="BM2" s="567"/>
      <c r="BN2" s="567"/>
      <c r="BO2" s="567"/>
      <c r="BP2" s="567"/>
      <c r="BQ2" s="567"/>
      <c r="BR2" s="567"/>
      <c r="BS2" s="567"/>
      <c r="BT2" s="567"/>
      <c r="BU2" s="567"/>
      <c r="BV2" s="567"/>
      <c r="BW2" s="567"/>
      <c r="BX2" s="568"/>
      <c r="BY2" s="549" t="s">
        <v>449</v>
      </c>
      <c r="BZ2" s="550"/>
    </row>
    <row r="3" spans="1:78" ht="15" thickBot="1" x14ac:dyDescent="0.4">
      <c r="A3" s="426"/>
      <c r="B3" s="426"/>
      <c r="C3" s="426"/>
      <c r="D3" s="426"/>
      <c r="E3" s="426"/>
      <c r="F3" s="426"/>
      <c r="G3" s="426"/>
      <c r="H3" s="426"/>
      <c r="I3" s="426"/>
      <c r="K3" s="551"/>
      <c r="L3" s="569"/>
      <c r="M3" s="569"/>
      <c r="N3" s="569"/>
      <c r="O3" s="569"/>
      <c r="P3" s="552"/>
      <c r="Q3" s="551"/>
      <c r="R3" s="569"/>
      <c r="S3" s="569"/>
      <c r="T3" s="569"/>
      <c r="U3" s="569"/>
      <c r="V3" s="569"/>
      <c r="W3" s="569"/>
      <c r="X3" s="552"/>
      <c r="Y3" s="551"/>
      <c r="Z3" s="569"/>
      <c r="AA3" s="569"/>
      <c r="AB3" s="552"/>
      <c r="AC3" s="551"/>
      <c r="AD3" s="569"/>
      <c r="AE3" s="569"/>
      <c r="AF3" s="552"/>
      <c r="AG3" s="551"/>
      <c r="AH3" s="569"/>
      <c r="AI3" s="569"/>
      <c r="AJ3" s="569"/>
      <c r="AK3" s="569"/>
      <c r="AL3" s="552"/>
      <c r="AM3" s="551"/>
      <c r="AN3" s="569"/>
      <c r="AO3" s="569"/>
      <c r="AP3" s="552"/>
      <c r="AQ3" s="551"/>
      <c r="AR3" s="569"/>
      <c r="AS3" s="569"/>
      <c r="AT3" s="552"/>
      <c r="AU3" s="551"/>
      <c r="AV3" s="569"/>
      <c r="AW3" s="569"/>
      <c r="AX3" s="552"/>
      <c r="AY3" s="551"/>
      <c r="AZ3" s="569"/>
      <c r="BA3" s="569"/>
      <c r="BB3" s="569"/>
      <c r="BC3" s="569"/>
      <c r="BD3" s="569"/>
      <c r="BE3" s="569"/>
      <c r="BF3" s="552"/>
      <c r="BG3" s="551"/>
      <c r="BH3" s="569"/>
      <c r="BI3" s="569"/>
      <c r="BJ3" s="552"/>
      <c r="BK3" s="551"/>
      <c r="BL3" s="569"/>
      <c r="BM3" s="569"/>
      <c r="BN3" s="569"/>
      <c r="BO3" s="569"/>
      <c r="BP3" s="569"/>
      <c r="BQ3" s="569"/>
      <c r="BR3" s="569"/>
      <c r="BS3" s="569"/>
      <c r="BT3" s="569"/>
      <c r="BU3" s="569"/>
      <c r="BV3" s="569"/>
      <c r="BW3" s="569"/>
      <c r="BX3" s="552"/>
      <c r="BY3" s="551"/>
      <c r="BZ3" s="552"/>
    </row>
    <row r="4" spans="1:78" ht="11.15" customHeight="1" x14ac:dyDescent="0.35">
      <c r="K4" s="575"/>
      <c r="L4" s="575"/>
      <c r="M4" s="575"/>
      <c r="N4" s="575"/>
      <c r="O4" s="575"/>
      <c r="P4" s="575"/>
      <c r="Q4" s="573"/>
      <c r="R4" s="573"/>
      <c r="S4" s="573"/>
      <c r="T4" s="573"/>
      <c r="U4" s="573"/>
      <c r="V4" s="573"/>
      <c r="W4" s="573"/>
      <c r="X4" s="573"/>
      <c r="Y4" s="574"/>
      <c r="Z4" s="574"/>
      <c r="AA4" s="574"/>
      <c r="AB4" s="574"/>
      <c r="AC4" s="571"/>
      <c r="AD4" s="571"/>
      <c r="AE4" s="191"/>
      <c r="AF4" s="191"/>
      <c r="AG4" s="572"/>
      <c r="AH4" s="572"/>
      <c r="AI4" s="572"/>
      <c r="AJ4" s="572"/>
      <c r="AK4" s="572"/>
      <c r="AL4" s="572"/>
      <c r="AM4" s="570"/>
      <c r="AN4" s="570"/>
      <c r="AO4" s="570"/>
      <c r="AP4" s="570"/>
      <c r="AQ4" s="564"/>
      <c r="AR4" s="564"/>
      <c r="AS4" s="564"/>
      <c r="AT4" s="564"/>
      <c r="AU4" s="596"/>
      <c r="AV4" s="596"/>
      <c r="AW4" s="596"/>
      <c r="AX4" s="596"/>
      <c r="AY4" s="597"/>
      <c r="AZ4" s="597"/>
      <c r="BA4" s="597"/>
      <c r="BB4" s="597"/>
      <c r="BC4" s="597"/>
      <c r="BD4" s="597"/>
      <c r="BE4" s="597"/>
      <c r="BF4" s="597"/>
      <c r="BG4" s="597"/>
      <c r="BH4" s="597"/>
      <c r="BI4" s="597"/>
      <c r="BJ4" s="597"/>
      <c r="BK4" s="597"/>
      <c r="BL4" s="597"/>
      <c r="BM4" s="597"/>
      <c r="BN4" s="597"/>
      <c r="BO4" s="597"/>
      <c r="BP4" s="597"/>
      <c r="BQ4" s="597"/>
      <c r="BR4" s="597"/>
      <c r="BS4" s="597"/>
      <c r="BT4" s="597"/>
      <c r="BU4" s="597"/>
      <c r="BV4" s="597"/>
      <c r="BW4" s="597"/>
      <c r="BX4" s="597"/>
      <c r="BY4" s="553"/>
      <c r="BZ4" s="553"/>
    </row>
    <row r="5" spans="1:78" x14ac:dyDescent="0.35">
      <c r="A5" s="422" t="s">
        <v>643</v>
      </c>
      <c r="B5" s="422"/>
      <c r="C5" s="422"/>
      <c r="D5" s="422"/>
      <c r="E5" s="422"/>
      <c r="F5" s="422"/>
      <c r="G5" s="422"/>
      <c r="H5" s="422"/>
      <c r="I5" s="422"/>
    </row>
    <row r="6" spans="1:78" x14ac:dyDescent="0.35">
      <c r="A6" s="413" t="s">
        <v>644</v>
      </c>
      <c r="B6" s="413"/>
      <c r="C6" s="413"/>
      <c r="D6" s="413"/>
      <c r="E6" s="413"/>
      <c r="F6" s="413"/>
      <c r="G6" s="413"/>
      <c r="H6" s="413"/>
      <c r="I6" s="413"/>
      <c r="K6" s="409">
        <v>1.3</v>
      </c>
      <c r="L6" s="410"/>
      <c r="M6" s="409">
        <v>1.2</v>
      </c>
      <c r="N6" s="410"/>
      <c r="O6" s="409">
        <v>1.4</v>
      </c>
      <c r="P6" s="410"/>
      <c r="Q6" s="409"/>
      <c r="R6" s="410"/>
      <c r="S6" s="409"/>
      <c r="T6" s="410"/>
      <c r="U6" s="409">
        <v>1.3</v>
      </c>
      <c r="V6" s="410"/>
      <c r="W6" s="409"/>
      <c r="X6" s="410"/>
      <c r="Y6" s="409"/>
      <c r="Z6" s="410"/>
      <c r="AA6" s="409"/>
      <c r="AB6" s="410"/>
      <c r="AC6" s="409"/>
      <c r="AD6" s="410"/>
      <c r="AE6" s="409"/>
      <c r="AF6" s="410"/>
      <c r="AG6" s="409">
        <v>1.4</v>
      </c>
      <c r="AH6" s="410"/>
      <c r="AI6" s="409"/>
      <c r="AJ6" s="410"/>
      <c r="AK6" s="409"/>
      <c r="AL6" s="410"/>
      <c r="AM6" s="409"/>
      <c r="AN6" s="410"/>
      <c r="AO6" s="409"/>
      <c r="AP6" s="410"/>
      <c r="AQ6" s="409"/>
      <c r="AR6" s="410"/>
      <c r="AS6" s="409"/>
      <c r="AT6" s="410"/>
      <c r="AU6" s="409">
        <v>1.4</v>
      </c>
      <c r="AV6" s="410"/>
      <c r="AW6" s="409"/>
      <c r="AX6" s="410"/>
      <c r="AY6" s="409">
        <v>1.1000000000000001</v>
      </c>
      <c r="AZ6" s="410"/>
      <c r="BA6" s="409">
        <v>1.2</v>
      </c>
      <c r="BB6" s="410"/>
      <c r="BC6" s="409">
        <v>1.1000000000000001</v>
      </c>
      <c r="BD6" s="410"/>
      <c r="BE6" s="409"/>
      <c r="BF6" s="410"/>
      <c r="BG6" s="409"/>
      <c r="BH6" s="410"/>
      <c r="BI6" s="409"/>
      <c r="BJ6" s="410"/>
      <c r="BK6" s="409"/>
      <c r="BL6" s="410"/>
      <c r="BM6" s="409"/>
      <c r="BN6" s="410"/>
      <c r="BO6" s="409"/>
      <c r="BP6" s="410"/>
      <c r="BQ6" s="409"/>
      <c r="BR6" s="410"/>
      <c r="BS6" s="409"/>
      <c r="BT6" s="410"/>
      <c r="BU6" s="409"/>
      <c r="BV6" s="410"/>
      <c r="BW6" s="409"/>
      <c r="BX6" s="410"/>
      <c r="BY6" s="409"/>
      <c r="BZ6" s="410"/>
    </row>
    <row r="7" spans="1:78" x14ac:dyDescent="0.35">
      <c r="A7" s="413" t="s">
        <v>645</v>
      </c>
      <c r="B7" s="413"/>
      <c r="C7" s="413"/>
      <c r="D7" s="413"/>
      <c r="E7" s="413"/>
      <c r="F7" s="413"/>
      <c r="G7" s="413"/>
      <c r="H7" s="413"/>
      <c r="I7" s="413"/>
      <c r="K7" s="409">
        <v>1.1000000000000001</v>
      </c>
      <c r="L7" s="410"/>
      <c r="M7" s="409"/>
      <c r="N7" s="410"/>
      <c r="O7" s="409"/>
      <c r="P7" s="410"/>
      <c r="Q7" s="409"/>
      <c r="R7" s="410"/>
      <c r="S7" s="409"/>
      <c r="T7" s="410"/>
      <c r="U7" s="409">
        <v>1.1000000000000001</v>
      </c>
      <c r="V7" s="410"/>
      <c r="W7" s="409"/>
      <c r="X7" s="410"/>
      <c r="Y7" s="409"/>
      <c r="Z7" s="410"/>
      <c r="AA7" s="409"/>
      <c r="AB7" s="410"/>
      <c r="AC7" s="409"/>
      <c r="AD7" s="410"/>
      <c r="AE7" s="409"/>
      <c r="AF7" s="410"/>
      <c r="AG7" s="409"/>
      <c r="AH7" s="410"/>
      <c r="AI7" s="409"/>
      <c r="AJ7" s="410"/>
      <c r="AK7" s="409"/>
      <c r="AL7" s="410"/>
      <c r="AM7" s="409"/>
      <c r="AN7" s="410"/>
      <c r="AO7" s="409"/>
      <c r="AP7" s="410"/>
      <c r="AQ7" s="409"/>
      <c r="AR7" s="410"/>
      <c r="AS7" s="409"/>
      <c r="AT7" s="410"/>
      <c r="AU7" s="409">
        <v>1.4</v>
      </c>
      <c r="AV7" s="410"/>
      <c r="AW7" s="409"/>
      <c r="AX7" s="410"/>
      <c r="AY7" s="409"/>
      <c r="AZ7" s="410"/>
      <c r="BA7" s="409"/>
      <c r="BB7" s="410"/>
      <c r="BC7" s="409"/>
      <c r="BD7" s="410"/>
      <c r="BE7" s="409"/>
      <c r="BF7" s="410"/>
      <c r="BG7" s="409"/>
      <c r="BH7" s="410"/>
      <c r="BI7" s="409"/>
      <c r="BJ7" s="410"/>
      <c r="BK7" s="409"/>
      <c r="BL7" s="410"/>
      <c r="BM7" s="409"/>
      <c r="BN7" s="410"/>
      <c r="BO7" s="409"/>
      <c r="BP7" s="410"/>
      <c r="BQ7" s="409"/>
      <c r="BR7" s="410"/>
      <c r="BS7" s="409"/>
      <c r="BT7" s="410"/>
      <c r="BU7" s="409"/>
      <c r="BV7" s="410"/>
      <c r="BW7" s="409"/>
      <c r="BX7" s="410"/>
      <c r="BY7" s="409"/>
      <c r="BZ7" s="410"/>
    </row>
    <row r="8" spans="1:78" x14ac:dyDescent="0.35">
      <c r="A8" s="413" t="s">
        <v>646</v>
      </c>
      <c r="B8" s="413"/>
      <c r="C8" s="413"/>
      <c r="D8" s="413"/>
      <c r="E8" s="413"/>
      <c r="F8" s="413"/>
      <c r="G8" s="413"/>
      <c r="H8" s="413"/>
      <c r="I8" s="413"/>
      <c r="K8" s="409"/>
      <c r="L8" s="410"/>
      <c r="M8" s="409">
        <v>1.5</v>
      </c>
      <c r="N8" s="410"/>
      <c r="O8" s="409"/>
      <c r="P8" s="410"/>
      <c r="Q8" s="409"/>
      <c r="R8" s="410"/>
      <c r="S8" s="409"/>
      <c r="T8" s="410"/>
      <c r="U8" s="409"/>
      <c r="V8" s="410"/>
      <c r="W8" s="409"/>
      <c r="X8" s="410"/>
      <c r="Y8" s="409"/>
      <c r="Z8" s="410"/>
      <c r="AA8" s="409"/>
      <c r="AB8" s="410"/>
      <c r="AC8" s="409"/>
      <c r="AD8" s="410"/>
      <c r="AE8" s="409"/>
      <c r="AF8" s="410"/>
      <c r="AG8" s="409">
        <v>1</v>
      </c>
      <c r="AH8" s="410"/>
      <c r="AI8" s="409"/>
      <c r="AJ8" s="410"/>
      <c r="AK8" s="409"/>
      <c r="AL8" s="410"/>
      <c r="AM8" s="409"/>
      <c r="AN8" s="410"/>
      <c r="AO8" s="409"/>
      <c r="AP8" s="410"/>
      <c r="AQ8" s="409"/>
      <c r="AR8" s="410"/>
      <c r="AS8" s="409"/>
      <c r="AT8" s="410"/>
      <c r="AU8" s="409">
        <v>1.4</v>
      </c>
      <c r="AV8" s="410"/>
      <c r="AW8" s="409"/>
      <c r="AX8" s="410"/>
      <c r="AY8" s="409"/>
      <c r="AZ8" s="410"/>
      <c r="BA8" s="409"/>
      <c r="BB8" s="410"/>
      <c r="BC8" s="409"/>
      <c r="BD8" s="410"/>
      <c r="BE8" s="409"/>
      <c r="BF8" s="410"/>
      <c r="BG8" s="409"/>
      <c r="BH8" s="410"/>
      <c r="BI8" s="409"/>
      <c r="BJ8" s="410"/>
      <c r="BK8" s="409"/>
      <c r="BL8" s="410"/>
      <c r="BM8" s="409"/>
      <c r="BN8" s="410"/>
      <c r="BO8" s="409"/>
      <c r="BP8" s="410"/>
      <c r="BQ8" s="409"/>
      <c r="BR8" s="410"/>
      <c r="BS8" s="409"/>
      <c r="BT8" s="410"/>
      <c r="BU8" s="409"/>
      <c r="BV8" s="410"/>
      <c r="BW8" s="409"/>
      <c r="BX8" s="410"/>
      <c r="BY8" s="409"/>
      <c r="BZ8" s="410"/>
    </row>
    <row r="9" spans="1:78" x14ac:dyDescent="0.35">
      <c r="A9" s="413" t="s">
        <v>647</v>
      </c>
      <c r="B9" s="413"/>
      <c r="C9" s="413"/>
      <c r="D9" s="413"/>
      <c r="E9" s="413"/>
      <c r="F9" s="413"/>
      <c r="G9" s="413"/>
      <c r="H9" s="413"/>
      <c r="I9" s="413"/>
      <c r="K9" s="409"/>
      <c r="L9" s="410"/>
      <c r="M9" s="409"/>
      <c r="N9" s="410"/>
      <c r="O9" s="409"/>
      <c r="P9" s="410"/>
      <c r="Q9" s="409"/>
      <c r="R9" s="410"/>
      <c r="S9" s="409"/>
      <c r="T9" s="410"/>
      <c r="U9" s="409">
        <v>0.9</v>
      </c>
      <c r="V9" s="410"/>
      <c r="W9" s="409"/>
      <c r="X9" s="410"/>
      <c r="Y9" s="409"/>
      <c r="Z9" s="410"/>
      <c r="AA9" s="409"/>
      <c r="AB9" s="410"/>
      <c r="AC9" s="409"/>
      <c r="AD9" s="410"/>
      <c r="AE9" s="409"/>
      <c r="AF9" s="410"/>
      <c r="AG9" s="409">
        <v>1</v>
      </c>
      <c r="AH9" s="410"/>
      <c r="AI9" s="409"/>
      <c r="AJ9" s="410"/>
      <c r="AK9" s="409"/>
      <c r="AL9" s="410"/>
      <c r="AM9" s="409"/>
      <c r="AN9" s="410"/>
      <c r="AO9" s="409"/>
      <c r="AP9" s="410"/>
      <c r="AQ9" s="409"/>
      <c r="AR9" s="410"/>
      <c r="AS9" s="409"/>
      <c r="AT9" s="410"/>
      <c r="AU9" s="409">
        <v>1.4</v>
      </c>
      <c r="AV9" s="410"/>
      <c r="AW9" s="409"/>
      <c r="AX9" s="410"/>
      <c r="AY9" s="409"/>
      <c r="AZ9" s="410"/>
      <c r="BA9" s="409"/>
      <c r="BB9" s="410"/>
      <c r="BC9" s="409"/>
      <c r="BD9" s="410"/>
      <c r="BE9" s="409"/>
      <c r="BF9" s="410"/>
      <c r="BG9" s="409"/>
      <c r="BH9" s="410"/>
      <c r="BI9" s="409"/>
      <c r="BJ9" s="410"/>
      <c r="BK9" s="409"/>
      <c r="BL9" s="410"/>
      <c r="BM9" s="409"/>
      <c r="BN9" s="410"/>
      <c r="BO9" s="409"/>
      <c r="BP9" s="410"/>
      <c r="BQ9" s="409"/>
      <c r="BR9" s="410"/>
      <c r="BS9" s="409"/>
      <c r="BT9" s="410"/>
      <c r="BU9" s="409"/>
      <c r="BV9" s="410"/>
      <c r="BW9" s="409"/>
      <c r="BX9" s="410"/>
      <c r="BY9" s="409"/>
      <c r="BZ9" s="410"/>
    </row>
    <row r="10" spans="1:78" x14ac:dyDescent="0.35">
      <c r="A10" s="413" t="s">
        <v>648</v>
      </c>
      <c r="B10" s="413"/>
      <c r="C10" s="413"/>
      <c r="D10" s="413"/>
      <c r="E10" s="413"/>
      <c r="F10" s="413"/>
      <c r="G10" s="413"/>
      <c r="H10" s="413"/>
      <c r="I10" s="413"/>
      <c r="K10" s="409"/>
      <c r="L10" s="410"/>
      <c r="M10" s="409"/>
      <c r="N10" s="410"/>
      <c r="O10" s="409">
        <v>1.4</v>
      </c>
      <c r="P10" s="410"/>
      <c r="Q10" s="409">
        <v>1.3</v>
      </c>
      <c r="R10" s="410"/>
      <c r="S10" s="409"/>
      <c r="T10" s="410"/>
      <c r="U10" s="409"/>
      <c r="V10" s="410"/>
      <c r="W10" s="409"/>
      <c r="X10" s="410"/>
      <c r="Y10" s="409"/>
      <c r="Z10" s="410"/>
      <c r="AA10" s="409"/>
      <c r="AB10" s="410"/>
      <c r="AC10" s="409"/>
      <c r="AD10" s="410"/>
      <c r="AE10" s="409"/>
      <c r="AF10" s="410"/>
      <c r="AG10" s="409">
        <v>1.1000000000000001</v>
      </c>
      <c r="AH10" s="410"/>
      <c r="AI10" s="409"/>
      <c r="AJ10" s="410"/>
      <c r="AK10" s="409"/>
      <c r="AL10" s="410"/>
      <c r="AM10" s="409"/>
      <c r="AN10" s="410"/>
      <c r="AO10" s="409"/>
      <c r="AP10" s="410"/>
      <c r="AQ10" s="409"/>
      <c r="AR10" s="410"/>
      <c r="AS10" s="409"/>
      <c r="AT10" s="410"/>
      <c r="AU10" s="409">
        <v>1.4</v>
      </c>
      <c r="AV10" s="410"/>
      <c r="AW10" s="409"/>
      <c r="AX10" s="410"/>
      <c r="AY10" s="409"/>
      <c r="AZ10" s="410"/>
      <c r="BA10" s="409">
        <v>1.4</v>
      </c>
      <c r="BB10" s="410"/>
      <c r="BC10" s="409">
        <v>1.1000000000000001</v>
      </c>
      <c r="BD10" s="410"/>
      <c r="BE10" s="409"/>
      <c r="BF10" s="410"/>
      <c r="BG10" s="409"/>
      <c r="BH10" s="410"/>
      <c r="BI10" s="409"/>
      <c r="BJ10" s="410"/>
      <c r="BK10" s="409"/>
      <c r="BL10" s="410"/>
      <c r="BM10" s="409"/>
      <c r="BN10" s="410"/>
      <c r="BO10" s="409"/>
      <c r="BP10" s="410"/>
      <c r="BQ10" s="409"/>
      <c r="BR10" s="410"/>
      <c r="BS10" s="409"/>
      <c r="BT10" s="410"/>
      <c r="BU10" s="409"/>
      <c r="BV10" s="410"/>
      <c r="BW10" s="409"/>
      <c r="BX10" s="410"/>
      <c r="BY10" s="409"/>
      <c r="BZ10" s="410"/>
    </row>
    <row r="11" spans="1:78" x14ac:dyDescent="0.35">
      <c r="A11" s="413" t="s">
        <v>649</v>
      </c>
      <c r="B11" s="413"/>
      <c r="C11" s="413"/>
      <c r="D11" s="413"/>
      <c r="E11" s="413"/>
      <c r="F11" s="413"/>
      <c r="G11" s="413"/>
      <c r="H11" s="413"/>
      <c r="I11" s="413"/>
      <c r="K11" s="409"/>
      <c r="L11" s="410"/>
      <c r="M11" s="409"/>
      <c r="N11" s="410"/>
      <c r="O11" s="409"/>
      <c r="P11" s="410"/>
      <c r="Q11" s="409">
        <v>1.3</v>
      </c>
      <c r="R11" s="410"/>
      <c r="S11" s="409"/>
      <c r="T11" s="410"/>
      <c r="U11" s="409"/>
      <c r="V11" s="410"/>
      <c r="W11" s="409"/>
      <c r="X11" s="410"/>
      <c r="Y11" s="409"/>
      <c r="Z11" s="410"/>
      <c r="AA11" s="409"/>
      <c r="AB11" s="410"/>
      <c r="AC11" s="409"/>
      <c r="AD11" s="410"/>
      <c r="AE11" s="409"/>
      <c r="AF11" s="410"/>
      <c r="AG11" s="409">
        <v>1.2</v>
      </c>
      <c r="AH11" s="410"/>
      <c r="AI11" s="409"/>
      <c r="AJ11" s="410"/>
      <c r="AK11" s="409"/>
      <c r="AL11" s="410"/>
      <c r="AM11" s="409"/>
      <c r="AN11" s="410"/>
      <c r="AO11" s="409"/>
      <c r="AP11" s="410"/>
      <c r="AQ11" s="409"/>
      <c r="AR11" s="410"/>
      <c r="AS11" s="409"/>
      <c r="AT11" s="410"/>
      <c r="AU11" s="409">
        <v>1.4</v>
      </c>
      <c r="AV11" s="410"/>
      <c r="AW11" s="409"/>
      <c r="AX11" s="410"/>
      <c r="AY11" s="409"/>
      <c r="AZ11" s="410"/>
      <c r="BA11" s="409"/>
      <c r="BB11" s="410"/>
      <c r="BC11" s="409"/>
      <c r="BD11" s="410"/>
      <c r="BE11" s="409"/>
      <c r="BF11" s="410"/>
      <c r="BG11" s="409"/>
      <c r="BH11" s="410"/>
      <c r="BI11" s="409"/>
      <c r="BJ11" s="410"/>
      <c r="BK11" s="409"/>
      <c r="BL11" s="410"/>
      <c r="BM11" s="409"/>
      <c r="BN11" s="410"/>
      <c r="BO11" s="409"/>
      <c r="BP11" s="410"/>
      <c r="BQ11" s="409"/>
      <c r="BR11" s="410"/>
      <c r="BS11" s="409"/>
      <c r="BT11" s="410"/>
      <c r="BU11" s="409"/>
      <c r="BV11" s="410"/>
      <c r="BW11" s="409"/>
      <c r="BX11" s="410"/>
      <c r="BY11" s="409"/>
      <c r="BZ11" s="410"/>
    </row>
    <row r="12" spans="1:78" ht="8.5" customHeight="1" x14ac:dyDescent="0.35">
      <c r="A12" s="193"/>
      <c r="B12" s="193"/>
      <c r="C12" s="193"/>
      <c r="D12" s="193"/>
      <c r="E12" s="193"/>
      <c r="F12" s="193"/>
      <c r="G12" s="193"/>
      <c r="H12" s="193"/>
      <c r="I12" s="193"/>
      <c r="O12" s="189"/>
      <c r="P12" s="189"/>
    </row>
    <row r="13" spans="1:78" x14ac:dyDescent="0.35">
      <c r="A13" s="543" t="s">
        <v>38</v>
      </c>
      <c r="B13" s="543"/>
      <c r="C13" s="543"/>
      <c r="D13" s="543"/>
      <c r="E13" s="543"/>
      <c r="F13" s="543"/>
      <c r="G13" s="543"/>
      <c r="H13" s="543"/>
      <c r="I13" s="543"/>
      <c r="O13" s="189"/>
      <c r="P13" s="189"/>
    </row>
    <row r="14" spans="1:78" x14ac:dyDescent="0.35">
      <c r="A14" s="413" t="s">
        <v>40</v>
      </c>
      <c r="B14" s="413"/>
      <c r="C14" s="413"/>
      <c r="D14" s="413"/>
      <c r="E14" s="413"/>
      <c r="F14" s="413"/>
      <c r="G14" s="413"/>
      <c r="H14" s="413"/>
      <c r="I14" s="413"/>
      <c r="K14" s="409"/>
      <c r="L14" s="410"/>
      <c r="M14" s="409">
        <v>1.1000000000000001</v>
      </c>
      <c r="N14" s="410"/>
      <c r="O14" s="409"/>
      <c r="P14" s="410"/>
      <c r="Q14" s="409"/>
      <c r="R14" s="410"/>
      <c r="S14" s="409">
        <v>0.7</v>
      </c>
      <c r="T14" s="410"/>
      <c r="U14" s="409"/>
      <c r="V14" s="410"/>
      <c r="W14" s="409"/>
      <c r="X14" s="410"/>
      <c r="Y14" s="409">
        <v>0.9</v>
      </c>
      <c r="Z14" s="410"/>
      <c r="AA14" s="409"/>
      <c r="AB14" s="410"/>
      <c r="AC14" s="409"/>
      <c r="AD14" s="410"/>
      <c r="AE14" s="409"/>
      <c r="AF14" s="410"/>
      <c r="AG14" s="409"/>
      <c r="AH14" s="410"/>
      <c r="AI14" s="409"/>
      <c r="AJ14" s="410"/>
      <c r="AK14" s="409"/>
      <c r="AL14" s="410"/>
      <c r="AM14" s="409"/>
      <c r="AN14" s="410"/>
      <c r="AO14" s="409"/>
      <c r="AP14" s="410"/>
      <c r="AQ14" s="409"/>
      <c r="AR14" s="410"/>
      <c r="AS14" s="409"/>
      <c r="AT14" s="410"/>
      <c r="AU14" s="409">
        <v>0.7</v>
      </c>
      <c r="AV14" s="410"/>
      <c r="AW14" s="409"/>
      <c r="AX14" s="410"/>
      <c r="AY14" s="409">
        <v>0.8</v>
      </c>
      <c r="AZ14" s="410"/>
      <c r="BA14" s="409">
        <v>0.7</v>
      </c>
      <c r="BB14" s="410"/>
      <c r="BC14" s="409">
        <v>0.7</v>
      </c>
      <c r="BD14" s="410"/>
      <c r="BE14" s="409"/>
      <c r="BF14" s="410"/>
      <c r="BG14" s="409">
        <v>1</v>
      </c>
      <c r="BH14" s="410"/>
      <c r="BI14" s="409">
        <v>1</v>
      </c>
      <c r="BJ14" s="410"/>
      <c r="BK14" s="409">
        <v>0.8</v>
      </c>
      <c r="BL14" s="410"/>
      <c r="BM14" s="409"/>
      <c r="BN14" s="410"/>
      <c r="BO14" s="409"/>
      <c r="BP14" s="410"/>
      <c r="BQ14" s="409"/>
      <c r="BR14" s="410"/>
      <c r="BS14" s="409"/>
      <c r="BT14" s="410"/>
      <c r="BU14" s="409"/>
      <c r="BV14" s="410"/>
      <c r="BW14" s="409"/>
      <c r="BX14" s="410"/>
      <c r="BY14" s="409"/>
      <c r="BZ14" s="410"/>
    </row>
    <row r="15" spans="1:78" x14ac:dyDescent="0.35">
      <c r="A15" s="413" t="s">
        <v>39</v>
      </c>
      <c r="B15" s="413"/>
      <c r="C15" s="413"/>
      <c r="D15" s="413"/>
      <c r="E15" s="413"/>
      <c r="F15" s="413"/>
      <c r="G15" s="413"/>
      <c r="H15" s="413"/>
      <c r="I15" s="413"/>
      <c r="K15" s="409"/>
      <c r="L15" s="410"/>
      <c r="M15" s="409">
        <v>1.1000000000000001</v>
      </c>
      <c r="N15" s="410"/>
      <c r="O15" s="409"/>
      <c r="P15" s="410"/>
      <c r="Q15" s="409"/>
      <c r="R15" s="410"/>
      <c r="S15" s="409">
        <v>0.7</v>
      </c>
      <c r="T15" s="410"/>
      <c r="U15" s="409"/>
      <c r="V15" s="410"/>
      <c r="W15" s="409"/>
      <c r="X15" s="410"/>
      <c r="Y15" s="409">
        <v>0.9</v>
      </c>
      <c r="Z15" s="410"/>
      <c r="AA15" s="409"/>
      <c r="AB15" s="410"/>
      <c r="AC15" s="409"/>
      <c r="AD15" s="410"/>
      <c r="AE15" s="409"/>
      <c r="AF15" s="410"/>
      <c r="AG15" s="409"/>
      <c r="AH15" s="410"/>
      <c r="AI15" s="409"/>
      <c r="AJ15" s="410"/>
      <c r="AK15" s="409"/>
      <c r="AL15" s="410"/>
      <c r="AM15" s="409"/>
      <c r="AN15" s="410"/>
      <c r="AO15" s="409"/>
      <c r="AP15" s="410"/>
      <c r="AQ15" s="409"/>
      <c r="AR15" s="410"/>
      <c r="AS15" s="409"/>
      <c r="AT15" s="410"/>
      <c r="AU15" s="409">
        <v>0.7</v>
      </c>
      <c r="AV15" s="410"/>
      <c r="AW15" s="409"/>
      <c r="AX15" s="410"/>
      <c r="AY15" s="409">
        <v>0.8</v>
      </c>
      <c r="AZ15" s="410"/>
      <c r="BA15" s="409">
        <v>0.7</v>
      </c>
      <c r="BB15" s="410"/>
      <c r="BC15" s="409">
        <v>0.7</v>
      </c>
      <c r="BD15" s="410"/>
      <c r="BE15" s="409"/>
      <c r="BF15" s="410"/>
      <c r="BG15" s="409">
        <v>1</v>
      </c>
      <c r="BH15" s="410"/>
      <c r="BI15" s="409">
        <v>1</v>
      </c>
      <c r="BJ15" s="410"/>
      <c r="BK15" s="409">
        <v>0.8</v>
      </c>
      <c r="BL15" s="410"/>
      <c r="BM15" s="409"/>
      <c r="BN15" s="410"/>
      <c r="BO15" s="409"/>
      <c r="BP15" s="410"/>
      <c r="BQ15" s="409"/>
      <c r="BR15" s="410"/>
      <c r="BS15" s="409"/>
      <c r="BT15" s="410"/>
      <c r="BU15" s="409"/>
      <c r="BV15" s="410"/>
      <c r="BW15" s="409"/>
      <c r="BX15" s="410"/>
      <c r="BY15" s="409"/>
      <c r="BZ15" s="410"/>
    </row>
    <row r="16" spans="1:78" x14ac:dyDescent="0.35">
      <c r="A16" s="413" t="s">
        <v>44</v>
      </c>
      <c r="B16" s="413"/>
      <c r="C16" s="413"/>
      <c r="D16" s="413"/>
      <c r="E16" s="413"/>
      <c r="F16" s="413"/>
      <c r="G16" s="413"/>
      <c r="H16" s="413"/>
      <c r="I16" s="413"/>
      <c r="K16" s="409"/>
      <c r="L16" s="410"/>
      <c r="M16" s="409">
        <v>1.1000000000000001</v>
      </c>
      <c r="N16" s="410"/>
      <c r="O16" s="409"/>
      <c r="P16" s="410"/>
      <c r="Q16" s="409"/>
      <c r="R16" s="410"/>
      <c r="S16" s="409">
        <v>0.7</v>
      </c>
      <c r="T16" s="410"/>
      <c r="U16" s="409"/>
      <c r="V16" s="410"/>
      <c r="W16" s="409"/>
      <c r="X16" s="410"/>
      <c r="Y16" s="409">
        <v>0.9</v>
      </c>
      <c r="Z16" s="410"/>
      <c r="AA16" s="409"/>
      <c r="AB16" s="410"/>
      <c r="AC16" s="409"/>
      <c r="AD16" s="410"/>
      <c r="AE16" s="409"/>
      <c r="AF16" s="410"/>
      <c r="AG16" s="409"/>
      <c r="AH16" s="410"/>
      <c r="AI16" s="409"/>
      <c r="AJ16" s="410"/>
      <c r="AK16" s="409"/>
      <c r="AL16" s="410"/>
      <c r="AM16" s="409"/>
      <c r="AN16" s="410"/>
      <c r="AO16" s="409"/>
      <c r="AP16" s="410"/>
      <c r="AQ16" s="409"/>
      <c r="AR16" s="410"/>
      <c r="AS16" s="409"/>
      <c r="AT16" s="410"/>
      <c r="AU16" s="409">
        <v>0.7</v>
      </c>
      <c r="AV16" s="410"/>
      <c r="AW16" s="409"/>
      <c r="AX16" s="410"/>
      <c r="AY16" s="409">
        <v>0.8</v>
      </c>
      <c r="AZ16" s="410"/>
      <c r="BA16" s="409">
        <v>0.7</v>
      </c>
      <c r="BB16" s="410"/>
      <c r="BC16" s="409">
        <v>0.7</v>
      </c>
      <c r="BD16" s="410"/>
      <c r="BE16" s="409"/>
      <c r="BF16" s="410"/>
      <c r="BG16" s="409">
        <v>1</v>
      </c>
      <c r="BH16" s="410"/>
      <c r="BI16" s="409">
        <v>1</v>
      </c>
      <c r="BJ16" s="410"/>
      <c r="BK16" s="409">
        <v>0.8</v>
      </c>
      <c r="BL16" s="410"/>
      <c r="BM16" s="409"/>
      <c r="BN16" s="410"/>
      <c r="BO16" s="409"/>
      <c r="BP16" s="410"/>
      <c r="BQ16" s="409"/>
      <c r="BR16" s="410"/>
      <c r="BS16" s="409"/>
      <c r="BT16" s="410"/>
      <c r="BU16" s="409"/>
      <c r="BV16" s="410"/>
      <c r="BW16" s="409"/>
      <c r="BX16" s="410"/>
      <c r="BY16" s="409"/>
      <c r="BZ16" s="410"/>
    </row>
    <row r="17" spans="1:78" x14ac:dyDescent="0.35">
      <c r="A17" s="413" t="s">
        <v>42</v>
      </c>
      <c r="B17" s="413"/>
      <c r="C17" s="413"/>
      <c r="D17" s="413"/>
      <c r="E17" s="413"/>
      <c r="F17" s="413"/>
      <c r="G17" s="413"/>
      <c r="H17" s="413"/>
      <c r="I17" s="413"/>
      <c r="K17" s="409"/>
      <c r="L17" s="410"/>
      <c r="M17" s="409">
        <v>1.1000000000000001</v>
      </c>
      <c r="N17" s="410"/>
      <c r="O17" s="409"/>
      <c r="P17" s="410"/>
      <c r="Q17" s="409"/>
      <c r="R17" s="410"/>
      <c r="S17" s="409">
        <v>0.7</v>
      </c>
      <c r="T17" s="410"/>
      <c r="U17" s="409"/>
      <c r="V17" s="410"/>
      <c r="W17" s="409"/>
      <c r="X17" s="410"/>
      <c r="Y17" s="409">
        <v>0.9</v>
      </c>
      <c r="Z17" s="410"/>
      <c r="AA17" s="409"/>
      <c r="AB17" s="410"/>
      <c r="AC17" s="409"/>
      <c r="AD17" s="410"/>
      <c r="AE17" s="409"/>
      <c r="AF17" s="410"/>
      <c r="AG17" s="409"/>
      <c r="AH17" s="410"/>
      <c r="AI17" s="409"/>
      <c r="AJ17" s="410"/>
      <c r="AK17" s="409"/>
      <c r="AL17" s="410"/>
      <c r="AM17" s="409"/>
      <c r="AN17" s="410"/>
      <c r="AO17" s="409"/>
      <c r="AP17" s="410"/>
      <c r="AQ17" s="409"/>
      <c r="AR17" s="410"/>
      <c r="AS17" s="409"/>
      <c r="AT17" s="410"/>
      <c r="AU17" s="409">
        <v>0.7</v>
      </c>
      <c r="AV17" s="410"/>
      <c r="AW17" s="409"/>
      <c r="AX17" s="410"/>
      <c r="AY17" s="409">
        <v>0.8</v>
      </c>
      <c r="AZ17" s="410"/>
      <c r="BA17" s="409">
        <v>0.7</v>
      </c>
      <c r="BB17" s="410"/>
      <c r="BC17" s="409">
        <v>0.7</v>
      </c>
      <c r="BD17" s="410"/>
      <c r="BE17" s="409"/>
      <c r="BF17" s="410"/>
      <c r="BG17" s="409">
        <v>1</v>
      </c>
      <c r="BH17" s="410"/>
      <c r="BI17" s="409">
        <v>1</v>
      </c>
      <c r="BJ17" s="410"/>
      <c r="BK17" s="409">
        <v>0.8</v>
      </c>
      <c r="BL17" s="410"/>
      <c r="BM17" s="409"/>
      <c r="BN17" s="410"/>
      <c r="BO17" s="409"/>
      <c r="BP17" s="410"/>
      <c r="BQ17" s="409"/>
      <c r="BR17" s="410"/>
      <c r="BS17" s="409"/>
      <c r="BT17" s="410"/>
      <c r="BU17" s="409"/>
      <c r="BV17" s="410"/>
      <c r="BW17" s="409"/>
      <c r="BX17" s="410"/>
      <c r="BY17" s="409"/>
      <c r="BZ17" s="410"/>
    </row>
    <row r="18" spans="1:78" x14ac:dyDescent="0.35">
      <c r="A18" s="413" t="s">
        <v>41</v>
      </c>
      <c r="B18" s="413"/>
      <c r="C18" s="413"/>
      <c r="D18" s="413"/>
      <c r="E18" s="413"/>
      <c r="F18" s="413"/>
      <c r="G18" s="413"/>
      <c r="H18" s="413"/>
      <c r="I18" s="413"/>
      <c r="K18" s="409"/>
      <c r="L18" s="410"/>
      <c r="M18" s="409">
        <v>0.8</v>
      </c>
      <c r="N18" s="410"/>
      <c r="O18" s="409"/>
      <c r="P18" s="410"/>
      <c r="Q18" s="409"/>
      <c r="R18" s="410"/>
      <c r="S18" s="409">
        <v>0.7</v>
      </c>
      <c r="T18" s="410"/>
      <c r="U18" s="409"/>
      <c r="V18" s="410"/>
      <c r="W18" s="409"/>
      <c r="X18" s="410"/>
      <c r="Y18" s="409">
        <v>0.9</v>
      </c>
      <c r="Z18" s="410"/>
      <c r="AA18" s="409"/>
      <c r="AB18" s="410"/>
      <c r="AC18" s="409"/>
      <c r="AD18" s="410"/>
      <c r="AE18" s="409"/>
      <c r="AF18" s="410"/>
      <c r="AG18" s="409"/>
      <c r="AH18" s="410"/>
      <c r="AI18" s="409"/>
      <c r="AJ18" s="410"/>
      <c r="AK18" s="409"/>
      <c r="AL18" s="410"/>
      <c r="AM18" s="409"/>
      <c r="AN18" s="410"/>
      <c r="AO18" s="409"/>
      <c r="AP18" s="410"/>
      <c r="AQ18" s="409"/>
      <c r="AR18" s="410"/>
      <c r="AS18" s="409"/>
      <c r="AT18" s="410"/>
      <c r="AU18" s="409">
        <v>0.7</v>
      </c>
      <c r="AV18" s="410"/>
      <c r="AW18" s="409"/>
      <c r="AX18" s="410"/>
      <c r="AY18" s="409">
        <v>0.8</v>
      </c>
      <c r="AZ18" s="410"/>
      <c r="BA18" s="409">
        <v>0.7</v>
      </c>
      <c r="BB18" s="410"/>
      <c r="BC18" s="409">
        <v>0.7</v>
      </c>
      <c r="BD18" s="410"/>
      <c r="BE18" s="409"/>
      <c r="BF18" s="410"/>
      <c r="BG18" s="409">
        <v>1</v>
      </c>
      <c r="BH18" s="410"/>
      <c r="BI18" s="409">
        <v>1</v>
      </c>
      <c r="BJ18" s="410"/>
      <c r="BK18" s="409">
        <v>0.8</v>
      </c>
      <c r="BL18" s="410"/>
      <c r="BM18" s="409"/>
      <c r="BN18" s="410"/>
      <c r="BO18" s="409"/>
      <c r="BP18" s="410"/>
      <c r="BQ18" s="409"/>
      <c r="BR18" s="410"/>
      <c r="BS18" s="409"/>
      <c r="BT18" s="410"/>
      <c r="BU18" s="409"/>
      <c r="BV18" s="410"/>
      <c r="BW18" s="409"/>
      <c r="BX18" s="410"/>
      <c r="BY18" s="409"/>
      <c r="BZ18" s="410"/>
    </row>
    <row r="19" spans="1:78" x14ac:dyDescent="0.35">
      <c r="A19" s="413" t="s">
        <v>43</v>
      </c>
      <c r="B19" s="413"/>
      <c r="C19" s="413"/>
      <c r="D19" s="413"/>
      <c r="E19" s="413"/>
      <c r="F19" s="413"/>
      <c r="G19" s="413"/>
      <c r="H19" s="413"/>
      <c r="I19" s="413"/>
      <c r="K19" s="409"/>
      <c r="L19" s="410"/>
      <c r="M19" s="409">
        <v>0.8</v>
      </c>
      <c r="N19" s="410"/>
      <c r="O19" s="409"/>
      <c r="P19" s="410"/>
      <c r="Q19" s="409"/>
      <c r="R19" s="410"/>
      <c r="S19" s="409">
        <v>0.7</v>
      </c>
      <c r="T19" s="410"/>
      <c r="U19" s="409"/>
      <c r="V19" s="410"/>
      <c r="W19" s="409"/>
      <c r="X19" s="410"/>
      <c r="Y19" s="409">
        <v>0.9</v>
      </c>
      <c r="Z19" s="410"/>
      <c r="AA19" s="409"/>
      <c r="AB19" s="410"/>
      <c r="AC19" s="409"/>
      <c r="AD19" s="410"/>
      <c r="AE19" s="409"/>
      <c r="AF19" s="410"/>
      <c r="AG19" s="409"/>
      <c r="AH19" s="410"/>
      <c r="AI19" s="409"/>
      <c r="AJ19" s="410"/>
      <c r="AK19" s="409"/>
      <c r="AL19" s="410"/>
      <c r="AM19" s="409"/>
      <c r="AN19" s="410"/>
      <c r="AO19" s="409"/>
      <c r="AP19" s="410"/>
      <c r="AQ19" s="409"/>
      <c r="AR19" s="410"/>
      <c r="AS19" s="409"/>
      <c r="AT19" s="410"/>
      <c r="AU19" s="409">
        <v>0.7</v>
      </c>
      <c r="AV19" s="410"/>
      <c r="AW19" s="409"/>
      <c r="AX19" s="410"/>
      <c r="AY19" s="409">
        <v>0.8</v>
      </c>
      <c r="AZ19" s="410"/>
      <c r="BA19" s="409">
        <v>0.7</v>
      </c>
      <c r="BB19" s="410"/>
      <c r="BC19" s="409">
        <v>0.7</v>
      </c>
      <c r="BD19" s="410"/>
      <c r="BE19" s="409"/>
      <c r="BF19" s="410"/>
      <c r="BG19" s="409">
        <v>1</v>
      </c>
      <c r="BH19" s="410"/>
      <c r="BI19" s="409">
        <v>1</v>
      </c>
      <c r="BJ19" s="410"/>
      <c r="BK19" s="409">
        <v>0.8</v>
      </c>
      <c r="BL19" s="410"/>
      <c r="BM19" s="409"/>
      <c r="BN19" s="410"/>
      <c r="BO19" s="409"/>
      <c r="BP19" s="410"/>
      <c r="BQ19" s="409"/>
      <c r="BR19" s="410"/>
      <c r="BS19" s="409"/>
      <c r="BT19" s="410"/>
      <c r="BU19" s="409"/>
      <c r="BV19" s="410"/>
      <c r="BW19" s="409"/>
      <c r="BX19" s="410"/>
      <c r="BY19" s="409"/>
      <c r="BZ19" s="410"/>
    </row>
    <row r="20" spans="1:78" ht="8.5" customHeight="1" x14ac:dyDescent="0.35"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</row>
    <row r="21" spans="1:78" x14ac:dyDescent="0.35">
      <c r="A21" s="543" t="s">
        <v>45</v>
      </c>
      <c r="B21" s="543"/>
      <c r="C21" s="543"/>
      <c r="D21" s="543"/>
      <c r="E21" s="543"/>
      <c r="F21" s="543"/>
      <c r="G21" s="543"/>
      <c r="H21" s="543"/>
      <c r="I21" s="543"/>
      <c r="K21" s="189"/>
      <c r="L21" s="189"/>
      <c r="M21" s="189"/>
      <c r="N21" s="189"/>
      <c r="O21" s="189"/>
      <c r="P21" s="189"/>
      <c r="Q21" s="196"/>
      <c r="R21" s="196"/>
      <c r="S21" s="196"/>
      <c r="T21" s="196"/>
      <c r="U21" s="195"/>
      <c r="V21" s="195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201"/>
      <c r="BB21" s="201"/>
      <c r="BC21" s="200"/>
      <c r="BD21" s="200"/>
      <c r="BE21" s="189"/>
      <c r="BF21" s="189"/>
      <c r="BG21" s="189"/>
      <c r="BH21" s="189"/>
      <c r="BI21" s="189"/>
      <c r="BJ21" s="189"/>
      <c r="BK21" s="198"/>
      <c r="BL21" s="198"/>
      <c r="BM21" s="197"/>
      <c r="BN21" s="197"/>
      <c r="BO21" s="197"/>
      <c r="BP21" s="197"/>
      <c r="BQ21" s="197"/>
      <c r="BR21" s="197"/>
      <c r="BS21" s="197"/>
      <c r="BT21" s="197"/>
      <c r="BU21" s="197"/>
      <c r="BV21" s="197"/>
      <c r="BW21" s="189"/>
      <c r="BX21" s="189"/>
      <c r="BY21" s="189"/>
      <c r="BZ21" s="189"/>
    </row>
    <row r="22" spans="1:78" x14ac:dyDescent="0.35">
      <c r="A22" s="413" t="s">
        <v>46</v>
      </c>
      <c r="B22" s="413"/>
      <c r="C22" s="413"/>
      <c r="D22" s="413"/>
      <c r="E22" s="413"/>
      <c r="F22" s="413"/>
      <c r="G22" s="413"/>
      <c r="H22" s="413"/>
      <c r="I22" s="413"/>
      <c r="K22" s="409"/>
      <c r="L22" s="410"/>
      <c r="M22" s="409">
        <v>0.7</v>
      </c>
      <c r="N22" s="410"/>
      <c r="O22" s="409"/>
      <c r="P22" s="410"/>
      <c r="Q22" s="409"/>
      <c r="R22" s="410"/>
      <c r="S22" s="409">
        <v>0.7</v>
      </c>
      <c r="T22" s="410"/>
      <c r="U22" s="409"/>
      <c r="V22" s="410"/>
      <c r="W22" s="409"/>
      <c r="X22" s="410"/>
      <c r="Y22" s="409">
        <v>1.2</v>
      </c>
      <c r="Z22" s="410"/>
      <c r="AA22" s="409"/>
      <c r="AB22" s="410"/>
      <c r="AC22" s="409"/>
      <c r="AD22" s="410"/>
      <c r="AE22" s="409"/>
      <c r="AF22" s="410"/>
      <c r="AG22" s="409"/>
      <c r="AH22" s="410"/>
      <c r="AI22" s="409"/>
      <c r="AJ22" s="410"/>
      <c r="AK22" s="409"/>
      <c r="AL22" s="410"/>
      <c r="AM22" s="409"/>
      <c r="AN22" s="410"/>
      <c r="AO22" s="409"/>
      <c r="AP22" s="410"/>
      <c r="AQ22" s="409"/>
      <c r="AR22" s="410"/>
      <c r="AS22" s="409"/>
      <c r="AT22" s="410"/>
      <c r="AU22" s="409">
        <v>0.9</v>
      </c>
      <c r="AV22" s="410"/>
      <c r="AW22" s="409"/>
      <c r="AX22" s="410"/>
      <c r="AY22" s="409">
        <v>1</v>
      </c>
      <c r="AZ22" s="410"/>
      <c r="BA22" s="409">
        <v>1</v>
      </c>
      <c r="BB22" s="410"/>
      <c r="BC22" s="409">
        <v>0.7</v>
      </c>
      <c r="BD22" s="410"/>
      <c r="BE22" s="409"/>
      <c r="BF22" s="410"/>
      <c r="BG22" s="409">
        <v>0.7</v>
      </c>
      <c r="BH22" s="410"/>
      <c r="BI22" s="409">
        <v>1.1000000000000001</v>
      </c>
      <c r="BJ22" s="410"/>
      <c r="BK22" s="409">
        <v>1.1000000000000001</v>
      </c>
      <c r="BL22" s="410"/>
      <c r="BM22" s="409"/>
      <c r="BN22" s="410"/>
      <c r="BO22" s="409"/>
      <c r="BP22" s="410"/>
      <c r="BQ22" s="409"/>
      <c r="BR22" s="410"/>
      <c r="BS22" s="409"/>
      <c r="BT22" s="410"/>
      <c r="BU22" s="409"/>
      <c r="BV22" s="410"/>
      <c r="BW22" s="409"/>
      <c r="BX22" s="410"/>
      <c r="BY22" s="409"/>
      <c r="BZ22" s="410"/>
    </row>
    <row r="23" spans="1:78" x14ac:dyDescent="0.35">
      <c r="A23" s="413" t="s">
        <v>47</v>
      </c>
      <c r="B23" s="413"/>
      <c r="C23" s="413"/>
      <c r="D23" s="413"/>
      <c r="E23" s="413"/>
      <c r="F23" s="413"/>
      <c r="G23" s="413"/>
      <c r="H23" s="413"/>
      <c r="I23" s="413"/>
      <c r="K23" s="409"/>
      <c r="L23" s="410"/>
      <c r="M23" s="409">
        <v>0.7</v>
      </c>
      <c r="N23" s="410"/>
      <c r="O23" s="409"/>
      <c r="P23" s="410"/>
      <c r="Q23" s="409"/>
      <c r="R23" s="410"/>
      <c r="S23" s="409">
        <v>0.7</v>
      </c>
      <c r="T23" s="410"/>
      <c r="U23" s="409"/>
      <c r="V23" s="410"/>
      <c r="W23" s="409"/>
      <c r="X23" s="410"/>
      <c r="Y23" s="409">
        <v>1.2</v>
      </c>
      <c r="Z23" s="410"/>
      <c r="AA23" s="409"/>
      <c r="AB23" s="410"/>
      <c r="AC23" s="409"/>
      <c r="AD23" s="410"/>
      <c r="AE23" s="409"/>
      <c r="AF23" s="410"/>
      <c r="AG23" s="409"/>
      <c r="AH23" s="410"/>
      <c r="AI23" s="409"/>
      <c r="AJ23" s="410"/>
      <c r="AK23" s="409"/>
      <c r="AL23" s="410"/>
      <c r="AM23" s="409"/>
      <c r="AN23" s="410"/>
      <c r="AO23" s="409"/>
      <c r="AP23" s="410"/>
      <c r="AQ23" s="409"/>
      <c r="AR23" s="410"/>
      <c r="AS23" s="409"/>
      <c r="AT23" s="410"/>
      <c r="AU23" s="409">
        <v>0.9</v>
      </c>
      <c r="AV23" s="410"/>
      <c r="AW23" s="409"/>
      <c r="AX23" s="410"/>
      <c r="AY23" s="409">
        <v>1</v>
      </c>
      <c r="AZ23" s="410"/>
      <c r="BA23" s="409">
        <v>1</v>
      </c>
      <c r="BB23" s="410"/>
      <c r="BC23" s="409">
        <v>0.7</v>
      </c>
      <c r="BD23" s="410"/>
      <c r="BE23" s="409"/>
      <c r="BF23" s="410"/>
      <c r="BG23" s="409">
        <v>0.7</v>
      </c>
      <c r="BH23" s="410"/>
      <c r="BI23" s="409">
        <v>1.3</v>
      </c>
      <c r="BJ23" s="410"/>
      <c r="BK23" s="409">
        <v>0.9</v>
      </c>
      <c r="BL23" s="410"/>
      <c r="BM23" s="409"/>
      <c r="BN23" s="410"/>
      <c r="BO23" s="409"/>
      <c r="BP23" s="410"/>
      <c r="BQ23" s="409"/>
      <c r="BR23" s="410"/>
      <c r="BS23" s="409"/>
      <c r="BT23" s="410"/>
      <c r="BU23" s="409"/>
      <c r="BV23" s="410"/>
      <c r="BW23" s="409"/>
      <c r="BX23" s="410"/>
      <c r="BY23" s="409"/>
      <c r="BZ23" s="410"/>
    </row>
    <row r="24" spans="1:78" x14ac:dyDescent="0.35">
      <c r="A24" s="413" t="s">
        <v>222</v>
      </c>
      <c r="B24" s="413"/>
      <c r="C24" s="413"/>
      <c r="D24" s="413"/>
      <c r="E24" s="413"/>
      <c r="F24" s="413"/>
      <c r="G24" s="413"/>
      <c r="H24" s="413"/>
      <c r="I24" s="413"/>
      <c r="K24" s="409"/>
      <c r="L24" s="410"/>
      <c r="M24" s="409">
        <v>0.7</v>
      </c>
      <c r="N24" s="410"/>
      <c r="O24" s="409"/>
      <c r="P24" s="410"/>
      <c r="Q24" s="409"/>
      <c r="R24" s="410"/>
      <c r="S24" s="409">
        <v>0.7</v>
      </c>
      <c r="T24" s="410"/>
      <c r="U24" s="409"/>
      <c r="V24" s="410"/>
      <c r="W24" s="409"/>
      <c r="X24" s="410"/>
      <c r="Y24" s="409">
        <v>1.2</v>
      </c>
      <c r="Z24" s="410"/>
      <c r="AA24" s="409"/>
      <c r="AB24" s="410"/>
      <c r="AC24" s="409"/>
      <c r="AD24" s="410"/>
      <c r="AE24" s="409"/>
      <c r="AF24" s="410"/>
      <c r="AG24" s="409"/>
      <c r="AH24" s="410"/>
      <c r="AI24" s="409"/>
      <c r="AJ24" s="410"/>
      <c r="AK24" s="409"/>
      <c r="AL24" s="410"/>
      <c r="AM24" s="409"/>
      <c r="AN24" s="410"/>
      <c r="AO24" s="409"/>
      <c r="AP24" s="410"/>
      <c r="AQ24" s="409"/>
      <c r="AR24" s="410"/>
      <c r="AS24" s="409"/>
      <c r="AT24" s="410"/>
      <c r="AU24" s="409">
        <v>0.9</v>
      </c>
      <c r="AV24" s="410"/>
      <c r="AW24" s="409"/>
      <c r="AX24" s="410"/>
      <c r="AY24" s="409">
        <v>1</v>
      </c>
      <c r="AZ24" s="410"/>
      <c r="BA24" s="409">
        <v>1</v>
      </c>
      <c r="BB24" s="410"/>
      <c r="BC24" s="409">
        <v>0.7</v>
      </c>
      <c r="BD24" s="410"/>
      <c r="BE24" s="409"/>
      <c r="BF24" s="410"/>
      <c r="BG24" s="409">
        <v>0.7</v>
      </c>
      <c r="BH24" s="410"/>
      <c r="BI24" s="409">
        <v>1.3</v>
      </c>
      <c r="BJ24" s="410"/>
      <c r="BK24" s="409">
        <v>0.9</v>
      </c>
      <c r="BL24" s="410"/>
      <c r="BM24" s="409"/>
      <c r="BN24" s="410"/>
      <c r="BO24" s="409"/>
      <c r="BP24" s="410"/>
      <c r="BQ24" s="409"/>
      <c r="BR24" s="410"/>
      <c r="BS24" s="409"/>
      <c r="BT24" s="410"/>
      <c r="BU24" s="409"/>
      <c r="BV24" s="410"/>
      <c r="BW24" s="409"/>
      <c r="BX24" s="410"/>
      <c r="BY24" s="409"/>
      <c r="BZ24" s="410"/>
    </row>
    <row r="25" spans="1:78" ht="8.5" customHeight="1" x14ac:dyDescent="0.35"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</row>
    <row r="26" spans="1:78" x14ac:dyDescent="0.35">
      <c r="A26" s="543" t="s">
        <v>48</v>
      </c>
      <c r="B26" s="543"/>
      <c r="C26" s="543"/>
      <c r="D26" s="543"/>
      <c r="E26" s="543"/>
      <c r="F26" s="543"/>
      <c r="G26" s="543"/>
      <c r="H26" s="543"/>
      <c r="I26" s="543"/>
      <c r="K26" s="189"/>
      <c r="L26" s="189"/>
      <c r="M26" s="189"/>
      <c r="N26" s="189"/>
      <c r="O26" s="189"/>
      <c r="P26" s="189"/>
      <c r="Q26" s="196"/>
      <c r="R26" s="196"/>
      <c r="S26" s="196"/>
      <c r="T26" s="196"/>
      <c r="U26" s="195"/>
      <c r="V26" s="195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201"/>
      <c r="BB26" s="201"/>
      <c r="BC26" s="200"/>
      <c r="BD26" s="200"/>
      <c r="BE26" s="189"/>
      <c r="BF26" s="189"/>
      <c r="BG26" s="189"/>
      <c r="BH26" s="189"/>
      <c r="BI26" s="189"/>
      <c r="BJ26" s="189"/>
      <c r="BK26" s="198"/>
      <c r="BL26" s="198"/>
      <c r="BM26" s="197"/>
      <c r="BN26" s="197"/>
      <c r="BO26" s="197"/>
      <c r="BP26" s="197"/>
      <c r="BQ26" s="197"/>
      <c r="BR26" s="197"/>
      <c r="BS26" s="197"/>
      <c r="BT26" s="197"/>
      <c r="BU26" s="197"/>
      <c r="BV26" s="197"/>
      <c r="BW26" s="189"/>
      <c r="BX26" s="189"/>
      <c r="BY26" s="189"/>
      <c r="BZ26" s="189"/>
    </row>
    <row r="27" spans="1:78" x14ac:dyDescent="0.35">
      <c r="A27" s="413" t="s">
        <v>52</v>
      </c>
      <c r="B27" s="413"/>
      <c r="C27" s="413"/>
      <c r="D27" s="413"/>
      <c r="E27" s="413"/>
      <c r="F27" s="413"/>
      <c r="G27" s="413"/>
      <c r="H27" s="413"/>
      <c r="I27" s="413"/>
      <c r="K27" s="409"/>
      <c r="L27" s="410"/>
      <c r="M27" s="409">
        <v>1</v>
      </c>
      <c r="N27" s="410"/>
      <c r="O27" s="409"/>
      <c r="P27" s="410"/>
      <c r="Q27" s="409"/>
      <c r="R27" s="410"/>
      <c r="S27" s="409">
        <v>0.7</v>
      </c>
      <c r="T27" s="410"/>
      <c r="U27" s="409">
        <v>0.7</v>
      </c>
      <c r="V27" s="410"/>
      <c r="W27" s="409"/>
      <c r="X27" s="410"/>
      <c r="Y27" s="409">
        <v>1</v>
      </c>
      <c r="Z27" s="410"/>
      <c r="AA27" s="409"/>
      <c r="AB27" s="410"/>
      <c r="AC27" s="409"/>
      <c r="AD27" s="410"/>
      <c r="AE27" s="409"/>
      <c r="AF27" s="410"/>
      <c r="AG27" s="409"/>
      <c r="AH27" s="410"/>
      <c r="AI27" s="409"/>
      <c r="AJ27" s="410"/>
      <c r="AK27" s="409"/>
      <c r="AL27" s="410"/>
      <c r="AM27" s="409"/>
      <c r="AN27" s="410"/>
      <c r="AO27" s="409"/>
      <c r="AP27" s="410"/>
      <c r="AQ27" s="409"/>
      <c r="AR27" s="410"/>
      <c r="AS27" s="409"/>
      <c r="AT27" s="410"/>
      <c r="AU27" s="409">
        <v>1</v>
      </c>
      <c r="AV27" s="410"/>
      <c r="AW27" s="409"/>
      <c r="AX27" s="410"/>
      <c r="AY27" s="409">
        <v>0.8</v>
      </c>
      <c r="AZ27" s="410"/>
      <c r="BA27" s="409">
        <v>0.8</v>
      </c>
      <c r="BB27" s="410"/>
      <c r="BC27" s="409">
        <v>0.7</v>
      </c>
      <c r="BD27" s="410"/>
      <c r="BE27" s="409"/>
      <c r="BF27" s="410"/>
      <c r="BG27" s="409">
        <v>1.1000000000000001</v>
      </c>
      <c r="BH27" s="410"/>
      <c r="BI27" s="409">
        <v>1</v>
      </c>
      <c r="BJ27" s="410"/>
      <c r="BK27" s="409">
        <v>1.2</v>
      </c>
      <c r="BL27" s="410"/>
      <c r="BM27" s="409"/>
      <c r="BN27" s="410"/>
      <c r="BO27" s="409"/>
      <c r="BP27" s="410"/>
      <c r="BQ27" s="409"/>
      <c r="BR27" s="410"/>
      <c r="BS27" s="409"/>
      <c r="BT27" s="410"/>
      <c r="BU27" s="409"/>
      <c r="BV27" s="410"/>
      <c r="BW27" s="409"/>
      <c r="BX27" s="410"/>
      <c r="BY27" s="409"/>
      <c r="BZ27" s="410"/>
    </row>
    <row r="28" spans="1:78" x14ac:dyDescent="0.35">
      <c r="A28" s="413" t="s">
        <v>51</v>
      </c>
      <c r="B28" s="413"/>
      <c r="C28" s="413"/>
      <c r="D28" s="413"/>
      <c r="E28" s="413"/>
      <c r="F28" s="413"/>
      <c r="G28" s="413"/>
      <c r="H28" s="413"/>
      <c r="I28" s="413"/>
      <c r="K28" s="409"/>
      <c r="L28" s="410"/>
      <c r="M28" s="409">
        <v>1</v>
      </c>
      <c r="N28" s="410"/>
      <c r="O28" s="409"/>
      <c r="P28" s="410"/>
      <c r="Q28" s="409"/>
      <c r="R28" s="410"/>
      <c r="S28" s="409">
        <v>0.7</v>
      </c>
      <c r="T28" s="410"/>
      <c r="U28" s="409">
        <v>0.7</v>
      </c>
      <c r="V28" s="410"/>
      <c r="W28" s="409"/>
      <c r="X28" s="410"/>
      <c r="Y28" s="409">
        <v>1</v>
      </c>
      <c r="Z28" s="410"/>
      <c r="AA28" s="409"/>
      <c r="AB28" s="410"/>
      <c r="AC28" s="409"/>
      <c r="AD28" s="410"/>
      <c r="AE28" s="409"/>
      <c r="AF28" s="410"/>
      <c r="AG28" s="409"/>
      <c r="AH28" s="410"/>
      <c r="AI28" s="409"/>
      <c r="AJ28" s="410"/>
      <c r="AK28" s="409"/>
      <c r="AL28" s="410"/>
      <c r="AM28" s="409"/>
      <c r="AN28" s="410"/>
      <c r="AO28" s="409"/>
      <c r="AP28" s="410"/>
      <c r="AQ28" s="409"/>
      <c r="AR28" s="410"/>
      <c r="AS28" s="409"/>
      <c r="AT28" s="410"/>
      <c r="AU28" s="409">
        <v>1</v>
      </c>
      <c r="AV28" s="410"/>
      <c r="AW28" s="409"/>
      <c r="AX28" s="410"/>
      <c r="AY28" s="409">
        <v>0.8</v>
      </c>
      <c r="AZ28" s="410"/>
      <c r="BA28" s="409">
        <v>0.8</v>
      </c>
      <c r="BB28" s="410"/>
      <c r="BC28" s="409">
        <v>0.7</v>
      </c>
      <c r="BD28" s="410"/>
      <c r="BE28" s="409"/>
      <c r="BF28" s="410"/>
      <c r="BG28" s="409">
        <v>1.1000000000000001</v>
      </c>
      <c r="BH28" s="410"/>
      <c r="BI28" s="409">
        <v>1</v>
      </c>
      <c r="BJ28" s="410"/>
      <c r="BK28" s="409">
        <v>1</v>
      </c>
      <c r="BL28" s="410"/>
      <c r="BM28" s="409"/>
      <c r="BN28" s="410"/>
      <c r="BO28" s="409"/>
      <c r="BP28" s="410"/>
      <c r="BQ28" s="409"/>
      <c r="BR28" s="410"/>
      <c r="BS28" s="409"/>
      <c r="BT28" s="410"/>
      <c r="BU28" s="409"/>
      <c r="BV28" s="410"/>
      <c r="BW28" s="409"/>
      <c r="BX28" s="410"/>
      <c r="BY28" s="409"/>
      <c r="BZ28" s="410"/>
    </row>
    <row r="29" spans="1:78" x14ac:dyDescent="0.35">
      <c r="A29" s="413" t="s">
        <v>53</v>
      </c>
      <c r="B29" s="413"/>
      <c r="C29" s="413"/>
      <c r="D29" s="413"/>
      <c r="E29" s="413"/>
      <c r="F29" s="413"/>
      <c r="G29" s="413"/>
      <c r="H29" s="413"/>
      <c r="I29" s="413"/>
      <c r="K29" s="409"/>
      <c r="L29" s="410"/>
      <c r="M29" s="409">
        <v>1</v>
      </c>
      <c r="N29" s="410"/>
      <c r="O29" s="409"/>
      <c r="P29" s="410"/>
      <c r="Q29" s="409"/>
      <c r="R29" s="410"/>
      <c r="S29" s="409">
        <v>0.7</v>
      </c>
      <c r="T29" s="410"/>
      <c r="U29" s="409">
        <v>0.7</v>
      </c>
      <c r="V29" s="410"/>
      <c r="W29" s="409"/>
      <c r="X29" s="410"/>
      <c r="Y29" s="409">
        <v>1</v>
      </c>
      <c r="Z29" s="410"/>
      <c r="AA29" s="409"/>
      <c r="AB29" s="410"/>
      <c r="AC29" s="409"/>
      <c r="AD29" s="410"/>
      <c r="AE29" s="409"/>
      <c r="AF29" s="410"/>
      <c r="AG29" s="409"/>
      <c r="AH29" s="410"/>
      <c r="AI29" s="409"/>
      <c r="AJ29" s="410"/>
      <c r="AK29" s="409"/>
      <c r="AL29" s="410"/>
      <c r="AM29" s="409"/>
      <c r="AN29" s="410"/>
      <c r="AO29" s="409"/>
      <c r="AP29" s="410"/>
      <c r="AQ29" s="409"/>
      <c r="AR29" s="410"/>
      <c r="AS29" s="409"/>
      <c r="AT29" s="410"/>
      <c r="AU29" s="409">
        <v>1</v>
      </c>
      <c r="AV29" s="410"/>
      <c r="AW29" s="409"/>
      <c r="AX29" s="410"/>
      <c r="AY29" s="409">
        <v>0.8</v>
      </c>
      <c r="AZ29" s="410"/>
      <c r="BA29" s="409">
        <v>0.8</v>
      </c>
      <c r="BB29" s="410"/>
      <c r="BC29" s="409">
        <v>0.7</v>
      </c>
      <c r="BD29" s="410"/>
      <c r="BE29" s="409"/>
      <c r="BF29" s="410"/>
      <c r="BG29" s="409">
        <v>1.1000000000000001</v>
      </c>
      <c r="BH29" s="410"/>
      <c r="BI29" s="409">
        <v>0.7</v>
      </c>
      <c r="BJ29" s="410"/>
      <c r="BK29" s="409">
        <v>1</v>
      </c>
      <c r="BL29" s="410"/>
      <c r="BM29" s="409"/>
      <c r="BN29" s="410"/>
      <c r="BO29" s="409"/>
      <c r="BP29" s="410"/>
      <c r="BQ29" s="409"/>
      <c r="BR29" s="410"/>
      <c r="BS29" s="409"/>
      <c r="BT29" s="410"/>
      <c r="BU29" s="409"/>
      <c r="BV29" s="410"/>
      <c r="BW29" s="409"/>
      <c r="BX29" s="410"/>
      <c r="BY29" s="409"/>
      <c r="BZ29" s="410"/>
    </row>
    <row r="30" spans="1:78" x14ac:dyDescent="0.35">
      <c r="A30" s="413" t="s">
        <v>421</v>
      </c>
      <c r="B30" s="413"/>
      <c r="C30" s="413"/>
      <c r="D30" s="413"/>
      <c r="E30" s="413"/>
      <c r="F30" s="413"/>
      <c r="G30" s="413"/>
      <c r="H30" s="413"/>
      <c r="I30" s="413"/>
      <c r="K30" s="409"/>
      <c r="L30" s="410"/>
      <c r="M30" s="409">
        <v>1</v>
      </c>
      <c r="N30" s="410"/>
      <c r="O30" s="409"/>
      <c r="P30" s="410"/>
      <c r="Q30" s="409"/>
      <c r="R30" s="410"/>
      <c r="S30" s="409">
        <v>0.7</v>
      </c>
      <c r="T30" s="410"/>
      <c r="U30" s="409">
        <v>1.1000000000000001</v>
      </c>
      <c r="V30" s="410"/>
      <c r="W30" s="409"/>
      <c r="X30" s="410"/>
      <c r="Y30" s="409">
        <v>1.3</v>
      </c>
      <c r="Z30" s="410"/>
      <c r="AA30" s="409"/>
      <c r="AB30" s="410"/>
      <c r="AC30" s="409"/>
      <c r="AD30" s="410"/>
      <c r="AE30" s="409"/>
      <c r="AF30" s="410"/>
      <c r="AG30" s="409"/>
      <c r="AH30" s="410"/>
      <c r="AI30" s="409"/>
      <c r="AJ30" s="410"/>
      <c r="AK30" s="409"/>
      <c r="AL30" s="410"/>
      <c r="AM30" s="409"/>
      <c r="AN30" s="410"/>
      <c r="AO30" s="409"/>
      <c r="AP30" s="410"/>
      <c r="AQ30" s="409"/>
      <c r="AR30" s="410"/>
      <c r="AS30" s="409"/>
      <c r="AT30" s="410"/>
      <c r="AU30" s="409">
        <v>1</v>
      </c>
      <c r="AV30" s="410"/>
      <c r="AW30" s="409"/>
      <c r="AX30" s="410"/>
      <c r="AY30" s="409">
        <v>0.8</v>
      </c>
      <c r="AZ30" s="410"/>
      <c r="BA30" s="409">
        <v>0.8</v>
      </c>
      <c r="BB30" s="410"/>
      <c r="BC30" s="409">
        <v>0.7</v>
      </c>
      <c r="BD30" s="410"/>
      <c r="BE30" s="409"/>
      <c r="BF30" s="410"/>
      <c r="BG30" s="409">
        <v>1.1000000000000001</v>
      </c>
      <c r="BH30" s="410"/>
      <c r="BI30" s="409">
        <v>1</v>
      </c>
      <c r="BJ30" s="410"/>
      <c r="BK30" s="409">
        <v>1</v>
      </c>
      <c r="BL30" s="410"/>
      <c r="BM30" s="409"/>
      <c r="BN30" s="410"/>
      <c r="BO30" s="409"/>
      <c r="BP30" s="410"/>
      <c r="BQ30" s="409"/>
      <c r="BR30" s="410"/>
      <c r="BS30" s="409"/>
      <c r="BT30" s="410"/>
      <c r="BU30" s="409"/>
      <c r="BV30" s="410"/>
      <c r="BW30" s="409"/>
      <c r="BX30" s="410"/>
      <c r="BY30" s="409"/>
      <c r="BZ30" s="410"/>
    </row>
    <row r="31" spans="1:78" x14ac:dyDescent="0.35">
      <c r="A31" s="413" t="s">
        <v>49</v>
      </c>
      <c r="B31" s="413"/>
      <c r="C31" s="413"/>
      <c r="D31" s="413"/>
      <c r="E31" s="413"/>
      <c r="F31" s="413"/>
      <c r="G31" s="413"/>
      <c r="H31" s="413"/>
      <c r="I31" s="413"/>
      <c r="K31" s="409"/>
      <c r="L31" s="410"/>
      <c r="M31" s="409">
        <v>1</v>
      </c>
      <c r="N31" s="410"/>
      <c r="O31" s="409"/>
      <c r="P31" s="410"/>
      <c r="Q31" s="409"/>
      <c r="R31" s="410"/>
      <c r="S31" s="409">
        <v>0.7</v>
      </c>
      <c r="T31" s="410"/>
      <c r="U31" s="409">
        <v>0.7</v>
      </c>
      <c r="V31" s="410"/>
      <c r="W31" s="409"/>
      <c r="X31" s="410"/>
      <c r="Y31" s="409">
        <v>1</v>
      </c>
      <c r="Z31" s="410"/>
      <c r="AA31" s="409"/>
      <c r="AB31" s="410"/>
      <c r="AC31" s="409"/>
      <c r="AD31" s="410"/>
      <c r="AE31" s="409"/>
      <c r="AF31" s="410"/>
      <c r="AG31" s="409"/>
      <c r="AH31" s="410"/>
      <c r="AI31" s="409"/>
      <c r="AJ31" s="410"/>
      <c r="AK31" s="409"/>
      <c r="AL31" s="410"/>
      <c r="AM31" s="409"/>
      <c r="AN31" s="410"/>
      <c r="AO31" s="409"/>
      <c r="AP31" s="410"/>
      <c r="AQ31" s="409"/>
      <c r="AR31" s="410"/>
      <c r="AS31" s="409"/>
      <c r="AT31" s="410"/>
      <c r="AU31" s="409">
        <v>1</v>
      </c>
      <c r="AV31" s="410"/>
      <c r="AW31" s="409"/>
      <c r="AX31" s="410"/>
      <c r="AY31" s="409">
        <v>0.8</v>
      </c>
      <c r="AZ31" s="410"/>
      <c r="BA31" s="409">
        <v>0.8</v>
      </c>
      <c r="BB31" s="410"/>
      <c r="BC31" s="409">
        <v>0.7</v>
      </c>
      <c r="BD31" s="410"/>
      <c r="BE31" s="409"/>
      <c r="BF31" s="410"/>
      <c r="BG31" s="409">
        <v>1.1000000000000001</v>
      </c>
      <c r="BH31" s="410"/>
      <c r="BI31" s="409">
        <v>1</v>
      </c>
      <c r="BJ31" s="410"/>
      <c r="BK31" s="409">
        <v>1</v>
      </c>
      <c r="BL31" s="410"/>
      <c r="BM31" s="409"/>
      <c r="BN31" s="410"/>
      <c r="BO31" s="409"/>
      <c r="BP31" s="410"/>
      <c r="BQ31" s="409"/>
      <c r="BR31" s="410"/>
      <c r="BS31" s="409"/>
      <c r="BT31" s="410"/>
      <c r="BU31" s="409"/>
      <c r="BV31" s="410"/>
      <c r="BW31" s="409"/>
      <c r="BX31" s="410"/>
      <c r="BY31" s="409"/>
      <c r="BZ31" s="410"/>
    </row>
    <row r="32" spans="1:78" x14ac:dyDescent="0.35">
      <c r="A32" s="413" t="s">
        <v>50</v>
      </c>
      <c r="B32" s="413"/>
      <c r="C32" s="413"/>
      <c r="D32" s="413"/>
      <c r="E32" s="413"/>
      <c r="F32" s="413"/>
      <c r="G32" s="413"/>
      <c r="H32" s="413"/>
      <c r="I32" s="413"/>
      <c r="K32" s="409"/>
      <c r="L32" s="410"/>
      <c r="M32" s="409">
        <v>1</v>
      </c>
      <c r="N32" s="410"/>
      <c r="O32" s="409"/>
      <c r="P32" s="410"/>
      <c r="Q32" s="409"/>
      <c r="R32" s="410"/>
      <c r="S32" s="409">
        <v>0.7</v>
      </c>
      <c r="T32" s="410"/>
      <c r="U32" s="409">
        <v>0.7</v>
      </c>
      <c r="V32" s="410"/>
      <c r="W32" s="409"/>
      <c r="X32" s="410"/>
      <c r="Y32" s="409">
        <v>1</v>
      </c>
      <c r="Z32" s="410"/>
      <c r="AA32" s="409"/>
      <c r="AB32" s="410"/>
      <c r="AC32" s="409"/>
      <c r="AD32" s="410"/>
      <c r="AE32" s="409"/>
      <c r="AF32" s="410"/>
      <c r="AG32" s="409"/>
      <c r="AH32" s="410"/>
      <c r="AI32" s="409"/>
      <c r="AJ32" s="410"/>
      <c r="AK32" s="409"/>
      <c r="AL32" s="410"/>
      <c r="AM32" s="409"/>
      <c r="AN32" s="410"/>
      <c r="AO32" s="409"/>
      <c r="AP32" s="410"/>
      <c r="AQ32" s="409"/>
      <c r="AR32" s="410"/>
      <c r="AS32" s="409"/>
      <c r="AT32" s="410"/>
      <c r="AU32" s="409">
        <v>1</v>
      </c>
      <c r="AV32" s="410"/>
      <c r="AW32" s="409"/>
      <c r="AX32" s="410"/>
      <c r="AY32" s="409">
        <v>0.8</v>
      </c>
      <c r="AZ32" s="410"/>
      <c r="BA32" s="409">
        <v>0.8</v>
      </c>
      <c r="BB32" s="410"/>
      <c r="BC32" s="409">
        <v>0.7</v>
      </c>
      <c r="BD32" s="410"/>
      <c r="BE32" s="409"/>
      <c r="BF32" s="410"/>
      <c r="BG32" s="409">
        <v>1.1000000000000001</v>
      </c>
      <c r="BH32" s="410"/>
      <c r="BI32" s="409">
        <v>0.7</v>
      </c>
      <c r="BJ32" s="410"/>
      <c r="BK32" s="409">
        <v>1</v>
      </c>
      <c r="BL32" s="410"/>
      <c r="BM32" s="409"/>
      <c r="BN32" s="410"/>
      <c r="BO32" s="409"/>
      <c r="BP32" s="410"/>
      <c r="BQ32" s="409"/>
      <c r="BR32" s="410"/>
      <c r="BS32" s="409"/>
      <c r="BT32" s="410"/>
      <c r="BU32" s="409"/>
      <c r="BV32" s="410"/>
      <c r="BW32" s="409"/>
      <c r="BX32" s="410"/>
      <c r="BY32" s="409"/>
      <c r="BZ32" s="410"/>
    </row>
    <row r="33" spans="1:78" ht="8.5" customHeight="1" x14ac:dyDescent="0.35"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</row>
    <row r="34" spans="1:78" x14ac:dyDescent="0.35">
      <c r="A34" s="543" t="s">
        <v>54</v>
      </c>
      <c r="B34" s="543"/>
      <c r="C34" s="543"/>
      <c r="D34" s="543"/>
      <c r="E34" s="543"/>
      <c r="F34" s="543"/>
      <c r="G34" s="543"/>
      <c r="H34" s="543"/>
      <c r="I34" s="543"/>
      <c r="K34" s="189"/>
      <c r="L34" s="189"/>
      <c r="M34" s="189"/>
      <c r="N34" s="189"/>
      <c r="O34" s="189"/>
      <c r="P34" s="189"/>
      <c r="Q34" s="196"/>
      <c r="R34" s="196"/>
      <c r="S34" s="196"/>
      <c r="T34" s="196"/>
      <c r="U34" s="195"/>
      <c r="V34" s="195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89"/>
      <c r="AZ34" s="189"/>
      <c r="BA34" s="201"/>
      <c r="BB34" s="201"/>
      <c r="BC34" s="200"/>
      <c r="BD34" s="200"/>
      <c r="BE34" s="189"/>
      <c r="BF34" s="189"/>
      <c r="BG34" s="189"/>
      <c r="BH34" s="189"/>
      <c r="BI34" s="189"/>
      <c r="BJ34" s="189"/>
      <c r="BK34" s="198"/>
      <c r="BL34" s="198"/>
      <c r="BM34" s="197"/>
      <c r="BN34" s="197"/>
      <c r="BO34" s="197"/>
      <c r="BP34" s="197"/>
      <c r="BQ34" s="197"/>
      <c r="BR34" s="197"/>
      <c r="BS34" s="197"/>
      <c r="BT34" s="197"/>
      <c r="BU34" s="197"/>
      <c r="BV34" s="197"/>
      <c r="BW34" s="189"/>
      <c r="BX34" s="189"/>
      <c r="BY34" s="189"/>
      <c r="BZ34" s="189"/>
    </row>
    <row r="35" spans="1:78" x14ac:dyDescent="0.35">
      <c r="A35" s="413" t="s">
        <v>55</v>
      </c>
      <c r="B35" s="413"/>
      <c r="C35" s="413"/>
      <c r="D35" s="413"/>
      <c r="E35" s="413"/>
      <c r="F35" s="413"/>
      <c r="G35" s="413"/>
      <c r="H35" s="413"/>
      <c r="I35" s="413"/>
      <c r="K35" s="409"/>
      <c r="L35" s="410"/>
      <c r="M35" s="409">
        <v>0.8</v>
      </c>
      <c r="N35" s="410"/>
      <c r="O35" s="409"/>
      <c r="P35" s="410"/>
      <c r="Q35" s="409"/>
      <c r="R35" s="410"/>
      <c r="S35" s="409">
        <v>0.7</v>
      </c>
      <c r="T35" s="410"/>
      <c r="U35" s="409"/>
      <c r="V35" s="410"/>
      <c r="W35" s="409"/>
      <c r="X35" s="410"/>
      <c r="Y35" s="409">
        <v>0.7</v>
      </c>
      <c r="Z35" s="410"/>
      <c r="AA35" s="409"/>
      <c r="AB35" s="410"/>
      <c r="AC35" s="409"/>
      <c r="AD35" s="410"/>
      <c r="AE35" s="409"/>
      <c r="AF35" s="410"/>
      <c r="AG35" s="409"/>
      <c r="AH35" s="410"/>
      <c r="AI35" s="409"/>
      <c r="AJ35" s="410"/>
      <c r="AK35" s="409"/>
      <c r="AL35" s="410"/>
      <c r="AM35" s="409"/>
      <c r="AN35" s="410"/>
      <c r="AO35" s="409"/>
      <c r="AP35" s="410"/>
      <c r="AQ35" s="409"/>
      <c r="AR35" s="410"/>
      <c r="AS35" s="409"/>
      <c r="AT35" s="410"/>
      <c r="AU35" s="409">
        <v>0.7</v>
      </c>
      <c r="AV35" s="410"/>
      <c r="AW35" s="409"/>
      <c r="AX35" s="410"/>
      <c r="AY35" s="409">
        <v>1.2</v>
      </c>
      <c r="AZ35" s="410"/>
      <c r="BA35" s="409">
        <v>0.7</v>
      </c>
      <c r="BB35" s="410"/>
      <c r="BC35" s="409">
        <v>0.7</v>
      </c>
      <c r="BD35" s="410"/>
      <c r="BE35" s="409"/>
      <c r="BF35" s="410"/>
      <c r="BG35" s="409">
        <v>1.2</v>
      </c>
      <c r="BH35" s="410"/>
      <c r="BI35" s="409">
        <v>0.7</v>
      </c>
      <c r="BJ35" s="410"/>
      <c r="BK35" s="409">
        <v>0.7</v>
      </c>
      <c r="BL35" s="410"/>
      <c r="BM35" s="409"/>
      <c r="BN35" s="410"/>
      <c r="BO35" s="409"/>
      <c r="BP35" s="410"/>
      <c r="BQ35" s="409"/>
      <c r="BR35" s="410"/>
      <c r="BS35" s="409"/>
      <c r="BT35" s="410"/>
      <c r="BU35" s="409"/>
      <c r="BV35" s="410"/>
      <c r="BW35" s="409"/>
      <c r="BX35" s="410"/>
      <c r="BY35" s="409"/>
      <c r="BZ35" s="410"/>
    </row>
    <row r="36" spans="1:78" x14ac:dyDescent="0.35">
      <c r="A36" s="413" t="s">
        <v>362</v>
      </c>
      <c r="B36" s="413"/>
      <c r="C36" s="413"/>
      <c r="D36" s="413"/>
      <c r="E36" s="413"/>
      <c r="F36" s="413"/>
      <c r="G36" s="413"/>
      <c r="H36" s="413"/>
      <c r="I36" s="413"/>
      <c r="K36" s="409"/>
      <c r="L36" s="410"/>
      <c r="M36" s="409">
        <v>0.7</v>
      </c>
      <c r="N36" s="410"/>
      <c r="O36" s="409"/>
      <c r="P36" s="410"/>
      <c r="Q36" s="409"/>
      <c r="R36" s="410"/>
      <c r="S36" s="409">
        <v>0.7</v>
      </c>
      <c r="T36" s="410"/>
      <c r="U36" s="409"/>
      <c r="V36" s="410"/>
      <c r="W36" s="409"/>
      <c r="X36" s="410"/>
      <c r="Y36" s="409">
        <v>0.7</v>
      </c>
      <c r="Z36" s="410"/>
      <c r="AA36" s="409"/>
      <c r="AB36" s="410"/>
      <c r="AC36" s="409"/>
      <c r="AD36" s="410"/>
      <c r="AE36" s="409"/>
      <c r="AF36" s="410"/>
      <c r="AG36" s="409"/>
      <c r="AH36" s="410"/>
      <c r="AI36" s="409"/>
      <c r="AJ36" s="410"/>
      <c r="AK36" s="409"/>
      <c r="AL36" s="410"/>
      <c r="AM36" s="409"/>
      <c r="AN36" s="410"/>
      <c r="AO36" s="409"/>
      <c r="AP36" s="410"/>
      <c r="AQ36" s="409"/>
      <c r="AR36" s="410"/>
      <c r="AS36" s="409"/>
      <c r="AT36" s="410"/>
      <c r="AU36" s="409">
        <v>0.7</v>
      </c>
      <c r="AV36" s="410"/>
      <c r="AW36" s="409"/>
      <c r="AX36" s="410"/>
      <c r="AY36" s="409">
        <v>0.8</v>
      </c>
      <c r="AZ36" s="410"/>
      <c r="BA36" s="409">
        <v>1</v>
      </c>
      <c r="BB36" s="410"/>
      <c r="BC36" s="409">
        <v>0.7</v>
      </c>
      <c r="BD36" s="410"/>
      <c r="BE36" s="409"/>
      <c r="BF36" s="410"/>
      <c r="BG36" s="409">
        <v>0.9</v>
      </c>
      <c r="BH36" s="410"/>
      <c r="BI36" s="409">
        <v>0.9</v>
      </c>
      <c r="BJ36" s="410"/>
      <c r="BK36" s="409">
        <v>0.7</v>
      </c>
      <c r="BL36" s="410"/>
      <c r="BM36" s="409"/>
      <c r="BN36" s="410"/>
      <c r="BO36" s="409"/>
      <c r="BP36" s="410"/>
      <c r="BQ36" s="409"/>
      <c r="BR36" s="410"/>
      <c r="BS36" s="409"/>
      <c r="BT36" s="410"/>
      <c r="BU36" s="409"/>
      <c r="BV36" s="410"/>
      <c r="BW36" s="409"/>
      <c r="BX36" s="410"/>
      <c r="BY36" s="409"/>
      <c r="BZ36" s="410"/>
    </row>
    <row r="37" spans="1:78" x14ac:dyDescent="0.35">
      <c r="A37" s="413" t="s">
        <v>57</v>
      </c>
      <c r="B37" s="413"/>
      <c r="C37" s="413"/>
      <c r="D37" s="413"/>
      <c r="E37" s="413"/>
      <c r="F37" s="413"/>
      <c r="G37" s="413"/>
      <c r="H37" s="413"/>
      <c r="I37" s="413"/>
      <c r="K37" s="409"/>
      <c r="L37" s="410"/>
      <c r="M37" s="409">
        <v>0.8</v>
      </c>
      <c r="N37" s="410"/>
      <c r="O37" s="409"/>
      <c r="P37" s="410"/>
      <c r="Q37" s="409"/>
      <c r="R37" s="410"/>
      <c r="S37" s="409">
        <v>0.7</v>
      </c>
      <c r="T37" s="410"/>
      <c r="U37" s="409"/>
      <c r="V37" s="410"/>
      <c r="W37" s="409"/>
      <c r="X37" s="410"/>
      <c r="Y37" s="409">
        <v>0.7</v>
      </c>
      <c r="Z37" s="410"/>
      <c r="AA37" s="409"/>
      <c r="AB37" s="410"/>
      <c r="AC37" s="409"/>
      <c r="AD37" s="410"/>
      <c r="AE37" s="409"/>
      <c r="AF37" s="410"/>
      <c r="AG37" s="409"/>
      <c r="AH37" s="410"/>
      <c r="AI37" s="409"/>
      <c r="AJ37" s="410"/>
      <c r="AK37" s="409"/>
      <c r="AL37" s="410"/>
      <c r="AM37" s="409"/>
      <c r="AN37" s="410"/>
      <c r="AO37" s="409"/>
      <c r="AP37" s="410"/>
      <c r="AQ37" s="409"/>
      <c r="AR37" s="410"/>
      <c r="AS37" s="409"/>
      <c r="AT37" s="410"/>
      <c r="AU37" s="409">
        <v>0.7</v>
      </c>
      <c r="AV37" s="410"/>
      <c r="AW37" s="409"/>
      <c r="AX37" s="410"/>
      <c r="AY37" s="409">
        <v>0.8</v>
      </c>
      <c r="AZ37" s="410"/>
      <c r="BA37" s="409">
        <v>0.7</v>
      </c>
      <c r="BB37" s="410"/>
      <c r="BC37" s="409">
        <v>0.7</v>
      </c>
      <c r="BD37" s="410"/>
      <c r="BE37" s="409"/>
      <c r="BF37" s="410"/>
      <c r="BG37" s="409">
        <v>0.9</v>
      </c>
      <c r="BH37" s="410"/>
      <c r="BI37" s="409">
        <v>0.7</v>
      </c>
      <c r="BJ37" s="410"/>
      <c r="BK37" s="409">
        <v>0.7</v>
      </c>
      <c r="BL37" s="410"/>
      <c r="BM37" s="409"/>
      <c r="BN37" s="410"/>
      <c r="BO37" s="409"/>
      <c r="BP37" s="410"/>
      <c r="BQ37" s="409"/>
      <c r="BR37" s="410"/>
      <c r="BS37" s="409"/>
      <c r="BT37" s="410"/>
      <c r="BU37" s="409"/>
      <c r="BV37" s="410"/>
      <c r="BW37" s="409"/>
      <c r="BX37" s="410"/>
      <c r="BY37" s="409"/>
      <c r="BZ37" s="410"/>
    </row>
    <row r="38" spans="1:78" x14ac:dyDescent="0.35">
      <c r="A38" s="413" t="s">
        <v>56</v>
      </c>
      <c r="B38" s="413"/>
      <c r="C38" s="413"/>
      <c r="D38" s="413"/>
      <c r="E38" s="413"/>
      <c r="F38" s="413"/>
      <c r="G38" s="413"/>
      <c r="H38" s="413"/>
      <c r="I38" s="413"/>
      <c r="K38" s="409"/>
      <c r="L38" s="410"/>
      <c r="M38" s="409">
        <v>0.8</v>
      </c>
      <c r="N38" s="410"/>
      <c r="O38" s="409"/>
      <c r="P38" s="410"/>
      <c r="Q38" s="409"/>
      <c r="R38" s="410"/>
      <c r="S38" s="409">
        <v>0.7</v>
      </c>
      <c r="T38" s="410"/>
      <c r="U38" s="409"/>
      <c r="V38" s="410"/>
      <c r="W38" s="409"/>
      <c r="X38" s="410"/>
      <c r="Y38" s="409">
        <v>0.7</v>
      </c>
      <c r="Z38" s="410"/>
      <c r="AA38" s="409"/>
      <c r="AB38" s="410"/>
      <c r="AC38" s="409"/>
      <c r="AD38" s="410"/>
      <c r="AE38" s="409"/>
      <c r="AF38" s="410"/>
      <c r="AG38" s="409"/>
      <c r="AH38" s="410"/>
      <c r="AI38" s="409"/>
      <c r="AJ38" s="410"/>
      <c r="AK38" s="409"/>
      <c r="AL38" s="410"/>
      <c r="AM38" s="409"/>
      <c r="AN38" s="410"/>
      <c r="AO38" s="409"/>
      <c r="AP38" s="410"/>
      <c r="AQ38" s="409"/>
      <c r="AR38" s="410"/>
      <c r="AS38" s="409"/>
      <c r="AT38" s="410"/>
      <c r="AU38" s="409">
        <v>0.7</v>
      </c>
      <c r="AV38" s="410"/>
      <c r="AW38" s="409"/>
      <c r="AX38" s="410"/>
      <c r="AY38" s="409">
        <v>0.8</v>
      </c>
      <c r="AZ38" s="410"/>
      <c r="BA38" s="409">
        <v>0.7</v>
      </c>
      <c r="BB38" s="410"/>
      <c r="BC38" s="409">
        <v>0.7</v>
      </c>
      <c r="BD38" s="410"/>
      <c r="BE38" s="409"/>
      <c r="BF38" s="410"/>
      <c r="BG38" s="409">
        <v>0.9</v>
      </c>
      <c r="BH38" s="410"/>
      <c r="BI38" s="409">
        <v>0.7</v>
      </c>
      <c r="BJ38" s="410"/>
      <c r="BK38" s="409">
        <v>0.7</v>
      </c>
      <c r="BL38" s="410"/>
      <c r="BM38" s="409"/>
      <c r="BN38" s="410"/>
      <c r="BO38" s="409"/>
      <c r="BP38" s="410"/>
      <c r="BQ38" s="409"/>
      <c r="BR38" s="410"/>
      <c r="BS38" s="409"/>
      <c r="BT38" s="410"/>
      <c r="BU38" s="409"/>
      <c r="BV38" s="410"/>
      <c r="BW38" s="409"/>
      <c r="BX38" s="410"/>
      <c r="BY38" s="409"/>
      <c r="BZ38" s="410"/>
    </row>
    <row r="39" spans="1:78" ht="8.5" customHeight="1" x14ac:dyDescent="0.35"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</row>
    <row r="40" spans="1:78" x14ac:dyDescent="0.35">
      <c r="A40" s="543" t="s">
        <v>58</v>
      </c>
      <c r="B40" s="543"/>
      <c r="C40" s="543"/>
      <c r="D40" s="543"/>
      <c r="E40" s="543"/>
      <c r="F40" s="543"/>
      <c r="G40" s="543"/>
      <c r="H40" s="543"/>
      <c r="I40" s="543"/>
      <c r="K40" s="189"/>
      <c r="L40" s="189"/>
      <c r="M40" s="189"/>
      <c r="N40" s="189"/>
      <c r="O40" s="189"/>
      <c r="P40" s="189"/>
      <c r="Q40" s="196"/>
      <c r="R40" s="196"/>
      <c r="S40" s="196"/>
      <c r="T40" s="196"/>
      <c r="U40" s="195"/>
      <c r="V40" s="195"/>
      <c r="W40" s="189"/>
      <c r="X40" s="189"/>
      <c r="Y40" s="189"/>
      <c r="Z40" s="189"/>
      <c r="AA40" s="189"/>
      <c r="AB40" s="189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201"/>
      <c r="BB40" s="201"/>
      <c r="BC40" s="200"/>
      <c r="BD40" s="200"/>
      <c r="BE40" s="189"/>
      <c r="BF40" s="189"/>
      <c r="BG40" s="189"/>
      <c r="BH40" s="189"/>
      <c r="BI40" s="189"/>
      <c r="BJ40" s="189"/>
      <c r="BK40" s="198"/>
      <c r="BL40" s="198"/>
      <c r="BM40" s="197"/>
      <c r="BN40" s="197"/>
      <c r="BO40" s="197"/>
      <c r="BP40" s="197"/>
      <c r="BQ40" s="197"/>
      <c r="BR40" s="197"/>
      <c r="BS40" s="197"/>
      <c r="BT40" s="197"/>
      <c r="BU40" s="197"/>
      <c r="BV40" s="197"/>
      <c r="BW40" s="189"/>
      <c r="BX40" s="189"/>
      <c r="BY40" s="189"/>
      <c r="BZ40" s="189"/>
    </row>
    <row r="41" spans="1:78" x14ac:dyDescent="0.35">
      <c r="A41" s="413" t="s">
        <v>62</v>
      </c>
      <c r="B41" s="413"/>
      <c r="C41" s="413"/>
      <c r="D41" s="413"/>
      <c r="E41" s="413"/>
      <c r="F41" s="413"/>
      <c r="G41" s="413"/>
      <c r="H41" s="413"/>
      <c r="I41" s="413"/>
      <c r="K41" s="409"/>
      <c r="L41" s="410"/>
      <c r="M41" s="409">
        <v>1.1000000000000001</v>
      </c>
      <c r="N41" s="410"/>
      <c r="O41" s="409"/>
      <c r="P41" s="410"/>
      <c r="Q41" s="409"/>
      <c r="R41" s="410"/>
      <c r="S41" s="409">
        <v>0.7</v>
      </c>
      <c r="T41" s="410"/>
      <c r="U41" s="409"/>
      <c r="V41" s="410"/>
      <c r="W41" s="409"/>
      <c r="X41" s="410"/>
      <c r="Y41" s="409">
        <v>0.8</v>
      </c>
      <c r="Z41" s="410"/>
      <c r="AA41" s="409"/>
      <c r="AB41" s="410"/>
      <c r="AC41" s="409"/>
      <c r="AD41" s="410"/>
      <c r="AE41" s="409"/>
      <c r="AF41" s="410"/>
      <c r="AG41" s="409"/>
      <c r="AH41" s="410"/>
      <c r="AI41" s="409"/>
      <c r="AJ41" s="410"/>
      <c r="AK41" s="409"/>
      <c r="AL41" s="410"/>
      <c r="AM41" s="409"/>
      <c r="AN41" s="410"/>
      <c r="AO41" s="409"/>
      <c r="AP41" s="410"/>
      <c r="AQ41" s="409"/>
      <c r="AR41" s="410"/>
      <c r="AS41" s="409"/>
      <c r="AT41" s="410"/>
      <c r="AU41" s="409">
        <v>0.8</v>
      </c>
      <c r="AV41" s="410"/>
      <c r="AW41" s="409"/>
      <c r="AX41" s="410"/>
      <c r="AY41" s="409">
        <v>0.9</v>
      </c>
      <c r="AZ41" s="410"/>
      <c r="BA41" s="409">
        <v>1.1000000000000001</v>
      </c>
      <c r="BB41" s="410"/>
      <c r="BC41" s="409">
        <v>0.7</v>
      </c>
      <c r="BD41" s="410"/>
      <c r="BE41" s="409"/>
      <c r="BF41" s="410"/>
      <c r="BG41" s="409">
        <v>0.8</v>
      </c>
      <c r="BH41" s="410"/>
      <c r="BI41" s="409">
        <v>1</v>
      </c>
      <c r="BJ41" s="410"/>
      <c r="BK41" s="409">
        <v>0.9</v>
      </c>
      <c r="BL41" s="410"/>
      <c r="BM41" s="409"/>
      <c r="BN41" s="410"/>
      <c r="BO41" s="409"/>
      <c r="BP41" s="410"/>
      <c r="BQ41" s="409"/>
      <c r="BR41" s="410"/>
      <c r="BS41" s="409"/>
      <c r="BT41" s="410"/>
      <c r="BU41" s="409"/>
      <c r="BV41" s="410"/>
      <c r="BW41" s="409"/>
      <c r="BX41" s="410"/>
      <c r="BY41" s="409"/>
      <c r="BZ41" s="410"/>
    </row>
    <row r="42" spans="1:78" x14ac:dyDescent="0.35">
      <c r="A42" s="413" t="s">
        <v>59</v>
      </c>
      <c r="B42" s="413"/>
      <c r="C42" s="413"/>
      <c r="D42" s="413"/>
      <c r="E42" s="413"/>
      <c r="F42" s="413"/>
      <c r="G42" s="413"/>
      <c r="H42" s="413"/>
      <c r="I42" s="413"/>
      <c r="K42" s="409"/>
      <c r="L42" s="410"/>
      <c r="M42" s="409">
        <v>1.1000000000000001</v>
      </c>
      <c r="N42" s="410"/>
      <c r="O42" s="409"/>
      <c r="P42" s="410"/>
      <c r="Q42" s="409"/>
      <c r="R42" s="410"/>
      <c r="S42" s="409">
        <v>0.7</v>
      </c>
      <c r="T42" s="410"/>
      <c r="U42" s="409"/>
      <c r="V42" s="410"/>
      <c r="W42" s="409"/>
      <c r="X42" s="410"/>
      <c r="Y42" s="409">
        <v>0.8</v>
      </c>
      <c r="Z42" s="410"/>
      <c r="AA42" s="409"/>
      <c r="AB42" s="410"/>
      <c r="AC42" s="409"/>
      <c r="AD42" s="410"/>
      <c r="AE42" s="409"/>
      <c r="AF42" s="410"/>
      <c r="AG42" s="409"/>
      <c r="AH42" s="410"/>
      <c r="AI42" s="409"/>
      <c r="AJ42" s="410"/>
      <c r="AK42" s="409"/>
      <c r="AL42" s="410"/>
      <c r="AM42" s="409"/>
      <c r="AN42" s="410"/>
      <c r="AO42" s="409"/>
      <c r="AP42" s="410"/>
      <c r="AQ42" s="409"/>
      <c r="AR42" s="410"/>
      <c r="AS42" s="409"/>
      <c r="AT42" s="410"/>
      <c r="AU42" s="409">
        <v>0.8</v>
      </c>
      <c r="AV42" s="410"/>
      <c r="AW42" s="409"/>
      <c r="AX42" s="410"/>
      <c r="AY42" s="409">
        <v>0.9</v>
      </c>
      <c r="AZ42" s="410"/>
      <c r="BA42" s="409">
        <v>1.1000000000000001</v>
      </c>
      <c r="BB42" s="410"/>
      <c r="BC42" s="409">
        <v>0.7</v>
      </c>
      <c r="BD42" s="410"/>
      <c r="BE42" s="409"/>
      <c r="BF42" s="410"/>
      <c r="BG42" s="409">
        <v>0.8</v>
      </c>
      <c r="BH42" s="410"/>
      <c r="BI42" s="409">
        <v>1</v>
      </c>
      <c r="BJ42" s="410"/>
      <c r="BK42" s="409">
        <v>1.1000000000000001</v>
      </c>
      <c r="BL42" s="410"/>
      <c r="BM42" s="409"/>
      <c r="BN42" s="410"/>
      <c r="BO42" s="409"/>
      <c r="BP42" s="410"/>
      <c r="BQ42" s="409"/>
      <c r="BR42" s="410"/>
      <c r="BS42" s="409"/>
      <c r="BT42" s="410"/>
      <c r="BU42" s="409"/>
      <c r="BV42" s="410"/>
      <c r="BW42" s="409"/>
      <c r="BX42" s="410"/>
      <c r="BY42" s="409"/>
      <c r="BZ42" s="410"/>
    </row>
    <row r="43" spans="1:78" x14ac:dyDescent="0.35">
      <c r="A43" s="413" t="s">
        <v>61</v>
      </c>
      <c r="B43" s="413"/>
      <c r="C43" s="413"/>
      <c r="D43" s="413"/>
      <c r="E43" s="413"/>
      <c r="F43" s="413"/>
      <c r="G43" s="413"/>
      <c r="H43" s="413"/>
      <c r="I43" s="413"/>
      <c r="K43" s="409"/>
      <c r="L43" s="410"/>
      <c r="M43" s="409">
        <v>1.1000000000000001</v>
      </c>
      <c r="N43" s="410"/>
      <c r="O43" s="409"/>
      <c r="P43" s="410"/>
      <c r="Q43" s="409"/>
      <c r="R43" s="410"/>
      <c r="S43" s="409">
        <v>0.7</v>
      </c>
      <c r="T43" s="410"/>
      <c r="U43" s="409"/>
      <c r="V43" s="410"/>
      <c r="W43" s="409"/>
      <c r="X43" s="410"/>
      <c r="Y43" s="409">
        <v>0.8</v>
      </c>
      <c r="Z43" s="410"/>
      <c r="AA43" s="409"/>
      <c r="AB43" s="410"/>
      <c r="AC43" s="409"/>
      <c r="AD43" s="410"/>
      <c r="AE43" s="409"/>
      <c r="AF43" s="410"/>
      <c r="AG43" s="409"/>
      <c r="AH43" s="410"/>
      <c r="AI43" s="409"/>
      <c r="AJ43" s="410"/>
      <c r="AK43" s="409"/>
      <c r="AL43" s="410"/>
      <c r="AM43" s="409"/>
      <c r="AN43" s="410"/>
      <c r="AO43" s="409"/>
      <c r="AP43" s="410"/>
      <c r="AQ43" s="409"/>
      <c r="AR43" s="410"/>
      <c r="AS43" s="409"/>
      <c r="AT43" s="410"/>
      <c r="AU43" s="409">
        <v>0.8</v>
      </c>
      <c r="AV43" s="410"/>
      <c r="AW43" s="409"/>
      <c r="AX43" s="410"/>
      <c r="AY43" s="409">
        <v>0.9</v>
      </c>
      <c r="AZ43" s="410"/>
      <c r="BA43" s="409">
        <v>1.1000000000000001</v>
      </c>
      <c r="BB43" s="410"/>
      <c r="BC43" s="409">
        <v>0.7</v>
      </c>
      <c r="BD43" s="410"/>
      <c r="BE43" s="409"/>
      <c r="BF43" s="410"/>
      <c r="BG43" s="409">
        <v>0.8</v>
      </c>
      <c r="BH43" s="410"/>
      <c r="BI43" s="409">
        <v>1</v>
      </c>
      <c r="BJ43" s="410"/>
      <c r="BK43" s="409">
        <v>0.9</v>
      </c>
      <c r="BL43" s="410"/>
      <c r="BM43" s="409"/>
      <c r="BN43" s="410"/>
      <c r="BO43" s="409"/>
      <c r="BP43" s="410"/>
      <c r="BQ43" s="409"/>
      <c r="BR43" s="410"/>
      <c r="BS43" s="409"/>
      <c r="BT43" s="410"/>
      <c r="BU43" s="409"/>
      <c r="BV43" s="410"/>
      <c r="BW43" s="409"/>
      <c r="BX43" s="410"/>
      <c r="BY43" s="409"/>
      <c r="BZ43" s="410"/>
    </row>
    <row r="44" spans="1:78" x14ac:dyDescent="0.35">
      <c r="A44" s="413" t="s">
        <v>60</v>
      </c>
      <c r="B44" s="413"/>
      <c r="C44" s="413"/>
      <c r="D44" s="413"/>
      <c r="E44" s="413"/>
      <c r="F44" s="413"/>
      <c r="G44" s="413"/>
      <c r="H44" s="413"/>
      <c r="I44" s="413"/>
      <c r="K44" s="409"/>
      <c r="L44" s="410"/>
      <c r="M44" s="409">
        <v>1.1000000000000001</v>
      </c>
      <c r="N44" s="410"/>
      <c r="O44" s="409"/>
      <c r="P44" s="410"/>
      <c r="Q44" s="409"/>
      <c r="R44" s="410"/>
      <c r="S44" s="409">
        <v>0.7</v>
      </c>
      <c r="T44" s="410"/>
      <c r="U44" s="409"/>
      <c r="V44" s="410"/>
      <c r="W44" s="409"/>
      <c r="X44" s="410"/>
      <c r="Y44" s="409">
        <v>0.8</v>
      </c>
      <c r="Z44" s="410"/>
      <c r="AA44" s="409"/>
      <c r="AB44" s="410"/>
      <c r="AC44" s="409"/>
      <c r="AD44" s="410"/>
      <c r="AE44" s="409"/>
      <c r="AF44" s="410"/>
      <c r="AG44" s="409"/>
      <c r="AH44" s="410"/>
      <c r="AI44" s="409"/>
      <c r="AJ44" s="410"/>
      <c r="AK44" s="409"/>
      <c r="AL44" s="410"/>
      <c r="AM44" s="409"/>
      <c r="AN44" s="410"/>
      <c r="AO44" s="409"/>
      <c r="AP44" s="410"/>
      <c r="AQ44" s="409"/>
      <c r="AR44" s="410"/>
      <c r="AS44" s="409"/>
      <c r="AT44" s="410"/>
      <c r="AU44" s="409">
        <v>0.8</v>
      </c>
      <c r="AV44" s="410"/>
      <c r="AW44" s="409"/>
      <c r="AX44" s="410"/>
      <c r="AY44" s="409">
        <v>0.9</v>
      </c>
      <c r="AZ44" s="410"/>
      <c r="BA44" s="409">
        <v>1.1000000000000001</v>
      </c>
      <c r="BB44" s="410"/>
      <c r="BC44" s="409">
        <v>0.7</v>
      </c>
      <c r="BD44" s="410"/>
      <c r="BE44" s="409"/>
      <c r="BF44" s="410"/>
      <c r="BG44" s="409">
        <v>0.8</v>
      </c>
      <c r="BH44" s="410"/>
      <c r="BI44" s="409">
        <v>1</v>
      </c>
      <c r="BJ44" s="410"/>
      <c r="BK44" s="409">
        <v>0.9</v>
      </c>
      <c r="BL44" s="410"/>
      <c r="BM44" s="409"/>
      <c r="BN44" s="410"/>
      <c r="BO44" s="409"/>
      <c r="BP44" s="410"/>
      <c r="BQ44" s="409"/>
      <c r="BR44" s="410"/>
      <c r="BS44" s="409"/>
      <c r="BT44" s="410"/>
      <c r="BU44" s="409"/>
      <c r="BV44" s="410"/>
      <c r="BW44" s="409"/>
      <c r="BX44" s="410"/>
      <c r="BY44" s="409"/>
      <c r="BZ44" s="410"/>
    </row>
    <row r="45" spans="1:78" x14ac:dyDescent="0.35">
      <c r="A45" s="413" t="s">
        <v>63</v>
      </c>
      <c r="B45" s="413"/>
      <c r="C45" s="413"/>
      <c r="D45" s="413"/>
      <c r="E45" s="413"/>
      <c r="F45" s="413"/>
      <c r="G45" s="413"/>
      <c r="H45" s="413"/>
      <c r="I45" s="413"/>
      <c r="K45" s="409"/>
      <c r="L45" s="410"/>
      <c r="M45" s="409">
        <v>1.1000000000000001</v>
      </c>
      <c r="N45" s="410"/>
      <c r="O45" s="409"/>
      <c r="P45" s="410"/>
      <c r="Q45" s="409"/>
      <c r="R45" s="410"/>
      <c r="S45" s="409">
        <v>0.7</v>
      </c>
      <c r="T45" s="410"/>
      <c r="U45" s="409"/>
      <c r="V45" s="410"/>
      <c r="W45" s="409"/>
      <c r="X45" s="410"/>
      <c r="Y45" s="409">
        <v>0.8</v>
      </c>
      <c r="Z45" s="410"/>
      <c r="AA45" s="409"/>
      <c r="AB45" s="410"/>
      <c r="AC45" s="409"/>
      <c r="AD45" s="410"/>
      <c r="AE45" s="409"/>
      <c r="AF45" s="410"/>
      <c r="AG45" s="409"/>
      <c r="AH45" s="410"/>
      <c r="AI45" s="409"/>
      <c r="AJ45" s="410"/>
      <c r="AK45" s="409"/>
      <c r="AL45" s="410"/>
      <c r="AM45" s="409"/>
      <c r="AN45" s="410"/>
      <c r="AO45" s="409"/>
      <c r="AP45" s="410"/>
      <c r="AQ45" s="409"/>
      <c r="AR45" s="410"/>
      <c r="AS45" s="409"/>
      <c r="AT45" s="410"/>
      <c r="AU45" s="409">
        <v>0.8</v>
      </c>
      <c r="AV45" s="410"/>
      <c r="AW45" s="409"/>
      <c r="AX45" s="410"/>
      <c r="AY45" s="409">
        <v>0.9</v>
      </c>
      <c r="AZ45" s="410"/>
      <c r="BA45" s="409">
        <v>1.1000000000000001</v>
      </c>
      <c r="BB45" s="410"/>
      <c r="BC45" s="409">
        <v>0.7</v>
      </c>
      <c r="BD45" s="410"/>
      <c r="BE45" s="409"/>
      <c r="BF45" s="410"/>
      <c r="BG45" s="409">
        <v>1.2</v>
      </c>
      <c r="BH45" s="410"/>
      <c r="BI45" s="409">
        <v>1</v>
      </c>
      <c r="BJ45" s="410"/>
      <c r="BK45" s="409">
        <v>0.9</v>
      </c>
      <c r="BL45" s="410"/>
      <c r="BM45" s="409"/>
      <c r="BN45" s="410"/>
      <c r="BO45" s="409"/>
      <c r="BP45" s="410"/>
      <c r="BQ45" s="409"/>
      <c r="BR45" s="410"/>
      <c r="BS45" s="409"/>
      <c r="BT45" s="410"/>
      <c r="BU45" s="409"/>
      <c r="BV45" s="410"/>
      <c r="BW45" s="409"/>
      <c r="BX45" s="410"/>
      <c r="BY45" s="409"/>
      <c r="BZ45" s="410"/>
    </row>
    <row r="46" spans="1:78" x14ac:dyDescent="0.35">
      <c r="A46" s="413" t="s">
        <v>370</v>
      </c>
      <c r="B46" s="413"/>
      <c r="C46" s="413"/>
      <c r="D46" s="413"/>
      <c r="E46" s="413"/>
      <c r="F46" s="413"/>
      <c r="G46" s="413"/>
      <c r="H46" s="413"/>
      <c r="I46" s="413"/>
      <c r="K46" s="409"/>
      <c r="L46" s="410"/>
      <c r="M46" s="409">
        <v>0.7</v>
      </c>
      <c r="N46" s="410"/>
      <c r="O46" s="409"/>
      <c r="P46" s="410"/>
      <c r="Q46" s="409"/>
      <c r="R46" s="410"/>
      <c r="S46" s="409">
        <v>0.7</v>
      </c>
      <c r="T46" s="410"/>
      <c r="U46" s="409"/>
      <c r="V46" s="410"/>
      <c r="W46" s="409"/>
      <c r="X46" s="410"/>
      <c r="Y46" s="409">
        <v>0.8</v>
      </c>
      <c r="Z46" s="410"/>
      <c r="AA46" s="409"/>
      <c r="AB46" s="410"/>
      <c r="AC46" s="409"/>
      <c r="AD46" s="410"/>
      <c r="AE46" s="409"/>
      <c r="AF46" s="410"/>
      <c r="AG46" s="409"/>
      <c r="AH46" s="410"/>
      <c r="AI46" s="409"/>
      <c r="AJ46" s="410"/>
      <c r="AK46" s="409"/>
      <c r="AL46" s="410"/>
      <c r="AM46" s="409"/>
      <c r="AN46" s="410"/>
      <c r="AO46" s="409"/>
      <c r="AP46" s="410"/>
      <c r="AQ46" s="409"/>
      <c r="AR46" s="410"/>
      <c r="AS46" s="409"/>
      <c r="AT46" s="410"/>
      <c r="AU46" s="409">
        <v>0.8</v>
      </c>
      <c r="AV46" s="410"/>
      <c r="AW46" s="409"/>
      <c r="AX46" s="410"/>
      <c r="AY46" s="409">
        <v>0.9</v>
      </c>
      <c r="AZ46" s="410"/>
      <c r="BA46" s="409">
        <v>1.1000000000000001</v>
      </c>
      <c r="BB46" s="410"/>
      <c r="BC46" s="409">
        <v>0.7</v>
      </c>
      <c r="BD46" s="410"/>
      <c r="BE46" s="409"/>
      <c r="BF46" s="410"/>
      <c r="BG46" s="409">
        <v>0.8</v>
      </c>
      <c r="BH46" s="410"/>
      <c r="BI46" s="409">
        <v>1</v>
      </c>
      <c r="BJ46" s="410"/>
      <c r="BK46" s="409">
        <v>0.9</v>
      </c>
      <c r="BL46" s="410"/>
      <c r="BM46" s="409"/>
      <c r="BN46" s="410"/>
      <c r="BO46" s="409"/>
      <c r="BP46" s="410"/>
      <c r="BQ46" s="409"/>
      <c r="BR46" s="410"/>
      <c r="BS46" s="409"/>
      <c r="BT46" s="410"/>
      <c r="BU46" s="409"/>
      <c r="BV46" s="410"/>
      <c r="BW46" s="409"/>
      <c r="BX46" s="410"/>
      <c r="BY46" s="409"/>
      <c r="BZ46" s="410"/>
    </row>
    <row r="47" spans="1:78" ht="8.5" customHeight="1" x14ac:dyDescent="0.35"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</row>
    <row r="48" spans="1:78" x14ac:dyDescent="0.35">
      <c r="A48" s="543" t="s">
        <v>64</v>
      </c>
      <c r="B48" s="543"/>
      <c r="C48" s="543"/>
      <c r="D48" s="543"/>
      <c r="E48" s="543"/>
      <c r="F48" s="543"/>
      <c r="G48" s="543"/>
      <c r="H48" s="543"/>
      <c r="I48" s="543"/>
      <c r="K48" s="189"/>
      <c r="L48" s="189"/>
      <c r="M48" s="189"/>
      <c r="N48" s="189"/>
      <c r="O48" s="189"/>
      <c r="P48" s="189"/>
      <c r="Q48" s="196"/>
      <c r="R48" s="196"/>
      <c r="S48" s="196"/>
      <c r="T48" s="196"/>
      <c r="U48" s="195"/>
      <c r="V48" s="195"/>
      <c r="W48" s="189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89"/>
      <c r="AW48" s="189"/>
      <c r="AX48" s="189"/>
      <c r="AY48" s="189"/>
      <c r="AZ48" s="189"/>
      <c r="BA48" s="201"/>
      <c r="BB48" s="201"/>
      <c r="BC48" s="200"/>
      <c r="BD48" s="200"/>
      <c r="BE48" s="189"/>
      <c r="BF48" s="189"/>
      <c r="BG48" s="189"/>
      <c r="BH48" s="189"/>
      <c r="BI48" s="189"/>
      <c r="BJ48" s="189"/>
      <c r="BK48" s="198"/>
      <c r="BL48" s="198"/>
      <c r="BM48" s="197"/>
      <c r="BN48" s="197"/>
      <c r="BO48" s="197"/>
      <c r="BP48" s="197"/>
      <c r="BQ48" s="197"/>
      <c r="BR48" s="197"/>
      <c r="BS48" s="197"/>
      <c r="BT48" s="197"/>
      <c r="BU48" s="197"/>
      <c r="BV48" s="197"/>
      <c r="BW48" s="189"/>
      <c r="BX48" s="189"/>
      <c r="BY48" s="189"/>
      <c r="BZ48" s="189"/>
    </row>
    <row r="49" spans="1:78" x14ac:dyDescent="0.35">
      <c r="A49" s="413" t="s">
        <v>68</v>
      </c>
      <c r="B49" s="413"/>
      <c r="C49" s="413"/>
      <c r="D49" s="413"/>
      <c r="E49" s="413"/>
      <c r="F49" s="413"/>
      <c r="G49" s="413"/>
      <c r="H49" s="413"/>
      <c r="I49" s="413"/>
      <c r="K49" s="409"/>
      <c r="L49" s="410"/>
      <c r="M49" s="409">
        <v>1.1000000000000001</v>
      </c>
      <c r="N49" s="410"/>
      <c r="O49" s="409"/>
      <c r="P49" s="410"/>
      <c r="Q49" s="409"/>
      <c r="R49" s="410"/>
      <c r="S49" s="409">
        <v>0.7</v>
      </c>
      <c r="T49" s="410"/>
      <c r="U49" s="409"/>
      <c r="V49" s="410"/>
      <c r="W49" s="409"/>
      <c r="X49" s="410"/>
      <c r="Y49" s="409">
        <v>1</v>
      </c>
      <c r="Z49" s="410"/>
      <c r="AA49" s="409"/>
      <c r="AB49" s="410"/>
      <c r="AC49" s="409"/>
      <c r="AD49" s="410"/>
      <c r="AE49" s="409"/>
      <c r="AF49" s="410"/>
      <c r="AG49" s="409"/>
      <c r="AH49" s="410"/>
      <c r="AI49" s="409"/>
      <c r="AJ49" s="410"/>
      <c r="AK49" s="409"/>
      <c r="AL49" s="410"/>
      <c r="AM49" s="409"/>
      <c r="AN49" s="410"/>
      <c r="AO49" s="409"/>
      <c r="AP49" s="410"/>
      <c r="AQ49" s="409"/>
      <c r="AR49" s="410"/>
      <c r="AS49" s="409"/>
      <c r="AT49" s="410"/>
      <c r="AU49" s="409">
        <v>0.8</v>
      </c>
      <c r="AV49" s="410"/>
      <c r="AW49" s="409"/>
      <c r="AX49" s="410"/>
      <c r="AY49" s="409">
        <v>1.1000000000000001</v>
      </c>
      <c r="AZ49" s="410"/>
      <c r="BA49" s="409">
        <v>1.2</v>
      </c>
      <c r="BB49" s="410"/>
      <c r="BC49" s="409">
        <v>0.7</v>
      </c>
      <c r="BD49" s="410"/>
      <c r="BE49" s="409"/>
      <c r="BF49" s="410"/>
      <c r="BG49" s="409">
        <v>1.1000000000000001</v>
      </c>
      <c r="BH49" s="410"/>
      <c r="BI49" s="409">
        <v>0.9</v>
      </c>
      <c r="BJ49" s="410"/>
      <c r="BK49" s="409">
        <v>1.1000000000000001</v>
      </c>
      <c r="BL49" s="410"/>
      <c r="BM49" s="409"/>
      <c r="BN49" s="410"/>
      <c r="BO49" s="409"/>
      <c r="BP49" s="410"/>
      <c r="BQ49" s="409"/>
      <c r="BR49" s="410"/>
      <c r="BS49" s="409"/>
      <c r="BT49" s="410"/>
      <c r="BU49" s="409"/>
      <c r="BV49" s="410"/>
      <c r="BW49" s="409"/>
      <c r="BX49" s="410"/>
      <c r="BY49" s="409"/>
      <c r="BZ49" s="410"/>
    </row>
    <row r="50" spans="1:78" x14ac:dyDescent="0.35">
      <c r="A50" s="413" t="s">
        <v>65</v>
      </c>
      <c r="B50" s="413"/>
      <c r="C50" s="413"/>
      <c r="D50" s="413"/>
      <c r="E50" s="413"/>
      <c r="F50" s="413"/>
      <c r="G50" s="413"/>
      <c r="H50" s="413"/>
      <c r="I50" s="413"/>
      <c r="K50" s="409"/>
      <c r="L50" s="410"/>
      <c r="M50" s="409">
        <v>0.9</v>
      </c>
      <c r="N50" s="410"/>
      <c r="O50" s="409"/>
      <c r="P50" s="410"/>
      <c r="Q50" s="409"/>
      <c r="R50" s="410"/>
      <c r="S50" s="409">
        <v>0.7</v>
      </c>
      <c r="T50" s="410"/>
      <c r="U50" s="409"/>
      <c r="V50" s="410"/>
      <c r="W50" s="409"/>
      <c r="X50" s="410"/>
      <c r="Y50" s="409">
        <v>1</v>
      </c>
      <c r="Z50" s="410"/>
      <c r="AA50" s="409"/>
      <c r="AB50" s="410"/>
      <c r="AC50" s="409"/>
      <c r="AD50" s="410"/>
      <c r="AE50" s="409"/>
      <c r="AF50" s="410"/>
      <c r="AG50" s="409"/>
      <c r="AH50" s="410"/>
      <c r="AI50" s="409"/>
      <c r="AJ50" s="410"/>
      <c r="AK50" s="409"/>
      <c r="AL50" s="410"/>
      <c r="AM50" s="409"/>
      <c r="AN50" s="410"/>
      <c r="AO50" s="409"/>
      <c r="AP50" s="410"/>
      <c r="AQ50" s="409"/>
      <c r="AR50" s="410"/>
      <c r="AS50" s="409"/>
      <c r="AT50" s="410"/>
      <c r="AU50" s="409">
        <v>0.8</v>
      </c>
      <c r="AV50" s="410"/>
      <c r="AW50" s="409"/>
      <c r="AX50" s="410"/>
      <c r="AY50" s="409">
        <v>1.1000000000000001</v>
      </c>
      <c r="AZ50" s="410"/>
      <c r="BA50" s="409">
        <v>1.2</v>
      </c>
      <c r="BB50" s="410"/>
      <c r="BC50" s="409">
        <v>0.7</v>
      </c>
      <c r="BD50" s="410"/>
      <c r="BE50" s="409"/>
      <c r="BF50" s="410"/>
      <c r="BG50" s="409">
        <v>1.1000000000000001</v>
      </c>
      <c r="BH50" s="410"/>
      <c r="BI50" s="409">
        <v>0.9</v>
      </c>
      <c r="BJ50" s="410"/>
      <c r="BK50" s="409">
        <v>0.8</v>
      </c>
      <c r="BL50" s="410"/>
      <c r="BM50" s="409"/>
      <c r="BN50" s="410"/>
      <c r="BO50" s="409"/>
      <c r="BP50" s="410"/>
      <c r="BQ50" s="409"/>
      <c r="BR50" s="410"/>
      <c r="BS50" s="409"/>
      <c r="BT50" s="410"/>
      <c r="BU50" s="409"/>
      <c r="BV50" s="410"/>
      <c r="BW50" s="409"/>
      <c r="BX50" s="410"/>
      <c r="BY50" s="409"/>
      <c r="BZ50" s="410"/>
    </row>
    <row r="51" spans="1:78" x14ac:dyDescent="0.35">
      <c r="A51" s="413" t="s">
        <v>66</v>
      </c>
      <c r="B51" s="413"/>
      <c r="C51" s="413"/>
      <c r="D51" s="413"/>
      <c r="E51" s="413"/>
      <c r="F51" s="413"/>
      <c r="G51" s="413"/>
      <c r="H51" s="413"/>
      <c r="I51" s="413"/>
      <c r="K51" s="409"/>
      <c r="L51" s="410"/>
      <c r="M51" s="409">
        <v>1.1000000000000001</v>
      </c>
      <c r="N51" s="410"/>
      <c r="O51" s="409"/>
      <c r="P51" s="410"/>
      <c r="Q51" s="409"/>
      <c r="R51" s="410"/>
      <c r="S51" s="409">
        <v>0.7</v>
      </c>
      <c r="T51" s="410"/>
      <c r="U51" s="409"/>
      <c r="V51" s="410"/>
      <c r="W51" s="409"/>
      <c r="X51" s="410"/>
      <c r="Y51" s="409">
        <v>1</v>
      </c>
      <c r="Z51" s="410"/>
      <c r="AA51" s="409"/>
      <c r="AB51" s="410"/>
      <c r="AC51" s="409"/>
      <c r="AD51" s="410"/>
      <c r="AE51" s="409"/>
      <c r="AF51" s="410"/>
      <c r="AG51" s="409"/>
      <c r="AH51" s="410"/>
      <c r="AI51" s="409"/>
      <c r="AJ51" s="410"/>
      <c r="AK51" s="409"/>
      <c r="AL51" s="410"/>
      <c r="AM51" s="409"/>
      <c r="AN51" s="410"/>
      <c r="AO51" s="409"/>
      <c r="AP51" s="410"/>
      <c r="AQ51" s="409"/>
      <c r="AR51" s="410"/>
      <c r="AS51" s="409"/>
      <c r="AT51" s="410"/>
      <c r="AU51" s="409">
        <v>0.8</v>
      </c>
      <c r="AV51" s="410"/>
      <c r="AW51" s="409"/>
      <c r="AX51" s="410"/>
      <c r="AY51" s="409">
        <v>1.1000000000000001</v>
      </c>
      <c r="AZ51" s="410"/>
      <c r="BA51" s="409">
        <v>1.2</v>
      </c>
      <c r="BB51" s="410"/>
      <c r="BC51" s="409">
        <v>0.7</v>
      </c>
      <c r="BD51" s="410"/>
      <c r="BE51" s="409"/>
      <c r="BF51" s="410"/>
      <c r="BG51" s="409">
        <v>1.1000000000000001</v>
      </c>
      <c r="BH51" s="410"/>
      <c r="BI51" s="409">
        <v>0.9</v>
      </c>
      <c r="BJ51" s="410"/>
      <c r="BK51" s="409">
        <v>0.8</v>
      </c>
      <c r="BL51" s="410"/>
      <c r="BM51" s="409"/>
      <c r="BN51" s="410"/>
      <c r="BO51" s="409"/>
      <c r="BP51" s="410"/>
      <c r="BQ51" s="409"/>
      <c r="BR51" s="410"/>
      <c r="BS51" s="409"/>
      <c r="BT51" s="410"/>
      <c r="BU51" s="409"/>
      <c r="BV51" s="410"/>
      <c r="BW51" s="409"/>
      <c r="BX51" s="410"/>
      <c r="BY51" s="409"/>
      <c r="BZ51" s="410"/>
    </row>
    <row r="52" spans="1:78" x14ac:dyDescent="0.35">
      <c r="A52" s="413" t="s">
        <v>67</v>
      </c>
      <c r="B52" s="413"/>
      <c r="C52" s="413"/>
      <c r="D52" s="413"/>
      <c r="E52" s="413"/>
      <c r="F52" s="413"/>
      <c r="G52" s="413"/>
      <c r="H52" s="413"/>
      <c r="I52" s="413"/>
      <c r="K52" s="409"/>
      <c r="L52" s="410"/>
      <c r="M52" s="409">
        <v>1.1000000000000001</v>
      </c>
      <c r="N52" s="410"/>
      <c r="O52" s="409"/>
      <c r="P52" s="410"/>
      <c r="Q52" s="409"/>
      <c r="R52" s="410"/>
      <c r="S52" s="409">
        <v>0.7</v>
      </c>
      <c r="T52" s="410"/>
      <c r="U52" s="409"/>
      <c r="V52" s="410"/>
      <c r="W52" s="409"/>
      <c r="X52" s="410"/>
      <c r="Y52" s="409">
        <v>1</v>
      </c>
      <c r="Z52" s="410"/>
      <c r="AA52" s="409"/>
      <c r="AB52" s="410"/>
      <c r="AC52" s="409"/>
      <c r="AD52" s="410"/>
      <c r="AE52" s="409"/>
      <c r="AF52" s="410"/>
      <c r="AG52" s="409"/>
      <c r="AH52" s="410"/>
      <c r="AI52" s="409"/>
      <c r="AJ52" s="410"/>
      <c r="AK52" s="409"/>
      <c r="AL52" s="410"/>
      <c r="AM52" s="409"/>
      <c r="AN52" s="410"/>
      <c r="AO52" s="409"/>
      <c r="AP52" s="410"/>
      <c r="AQ52" s="409"/>
      <c r="AR52" s="410"/>
      <c r="AS52" s="409"/>
      <c r="AT52" s="410"/>
      <c r="AU52" s="409">
        <v>0.8</v>
      </c>
      <c r="AV52" s="410"/>
      <c r="AW52" s="409"/>
      <c r="AX52" s="410"/>
      <c r="AY52" s="409">
        <v>1.1000000000000001</v>
      </c>
      <c r="AZ52" s="410"/>
      <c r="BA52" s="409">
        <v>1.2</v>
      </c>
      <c r="BB52" s="410"/>
      <c r="BC52" s="409">
        <v>0.7</v>
      </c>
      <c r="BD52" s="410"/>
      <c r="BE52" s="409"/>
      <c r="BF52" s="410"/>
      <c r="BG52" s="409">
        <v>0.7</v>
      </c>
      <c r="BH52" s="410"/>
      <c r="BI52" s="409">
        <v>0.9</v>
      </c>
      <c r="BJ52" s="410"/>
      <c r="BK52" s="409">
        <v>0.8</v>
      </c>
      <c r="BL52" s="410"/>
      <c r="BM52" s="409"/>
      <c r="BN52" s="410"/>
      <c r="BO52" s="409"/>
      <c r="BP52" s="410"/>
      <c r="BQ52" s="409"/>
      <c r="BR52" s="410"/>
      <c r="BS52" s="409"/>
      <c r="BT52" s="410"/>
      <c r="BU52" s="409"/>
      <c r="BV52" s="410"/>
      <c r="BW52" s="409"/>
      <c r="BX52" s="410"/>
      <c r="BY52" s="409"/>
      <c r="BZ52" s="410"/>
    </row>
    <row r="53" spans="1:78" ht="8.5" customHeight="1" x14ac:dyDescent="0.35"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</row>
    <row r="54" spans="1:78" x14ac:dyDescent="0.35">
      <c r="A54" s="543" t="s">
        <v>69</v>
      </c>
      <c r="B54" s="543"/>
      <c r="C54" s="543"/>
      <c r="D54" s="543"/>
      <c r="E54" s="543"/>
      <c r="F54" s="543"/>
      <c r="G54" s="543"/>
      <c r="H54" s="543"/>
      <c r="I54" s="543"/>
      <c r="K54" s="189"/>
      <c r="L54" s="189"/>
      <c r="M54" s="189"/>
      <c r="N54" s="189"/>
      <c r="O54" s="189"/>
      <c r="P54" s="189"/>
      <c r="Q54" s="196"/>
      <c r="R54" s="196"/>
      <c r="S54" s="196"/>
      <c r="T54" s="196"/>
      <c r="U54" s="195"/>
      <c r="V54" s="195"/>
      <c r="W54" s="189"/>
      <c r="X54" s="189"/>
      <c r="Y54" s="189"/>
      <c r="Z54" s="189"/>
      <c r="AA54" s="189"/>
      <c r="AB54" s="189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  <c r="AV54" s="189"/>
      <c r="AW54" s="189"/>
      <c r="AX54" s="189"/>
      <c r="AY54" s="189"/>
      <c r="AZ54" s="189"/>
      <c r="BA54" s="201"/>
      <c r="BB54" s="201"/>
      <c r="BC54" s="200"/>
      <c r="BD54" s="200"/>
      <c r="BE54" s="189"/>
      <c r="BF54" s="189"/>
      <c r="BG54" s="189"/>
      <c r="BH54" s="189"/>
      <c r="BI54" s="189"/>
      <c r="BJ54" s="189"/>
      <c r="BK54" s="198"/>
      <c r="BL54" s="198"/>
      <c r="BM54" s="197"/>
      <c r="BN54" s="197"/>
      <c r="BO54" s="197"/>
      <c r="BP54" s="197"/>
      <c r="BQ54" s="197"/>
      <c r="BR54" s="197"/>
      <c r="BS54" s="197"/>
      <c r="BT54" s="197"/>
      <c r="BU54" s="197"/>
      <c r="BV54" s="197"/>
      <c r="BW54" s="189"/>
      <c r="BX54" s="189"/>
      <c r="BY54" s="189"/>
      <c r="BZ54" s="189"/>
    </row>
    <row r="55" spans="1:78" x14ac:dyDescent="0.35">
      <c r="A55" s="413" t="s">
        <v>70</v>
      </c>
      <c r="B55" s="413"/>
      <c r="C55" s="413"/>
      <c r="D55" s="413"/>
      <c r="E55" s="413"/>
      <c r="F55" s="413"/>
      <c r="G55" s="413"/>
      <c r="H55" s="413"/>
      <c r="I55" s="413"/>
      <c r="K55" s="409"/>
      <c r="L55" s="410"/>
      <c r="M55" s="409">
        <v>0.8</v>
      </c>
      <c r="N55" s="410"/>
      <c r="O55" s="409"/>
      <c r="P55" s="410"/>
      <c r="Q55" s="409"/>
      <c r="R55" s="410"/>
      <c r="S55" s="409">
        <v>0.7</v>
      </c>
      <c r="T55" s="410"/>
      <c r="U55" s="409"/>
      <c r="V55" s="410"/>
      <c r="W55" s="409"/>
      <c r="X55" s="410"/>
      <c r="Y55" s="409">
        <v>1</v>
      </c>
      <c r="Z55" s="410"/>
      <c r="AA55" s="409"/>
      <c r="AB55" s="410"/>
      <c r="AC55" s="409"/>
      <c r="AD55" s="410"/>
      <c r="AE55" s="409"/>
      <c r="AF55" s="410"/>
      <c r="AG55" s="409"/>
      <c r="AH55" s="410"/>
      <c r="AI55" s="409"/>
      <c r="AJ55" s="410"/>
      <c r="AK55" s="409"/>
      <c r="AL55" s="410"/>
      <c r="AM55" s="409"/>
      <c r="AN55" s="410"/>
      <c r="AO55" s="409"/>
      <c r="AP55" s="410"/>
      <c r="AQ55" s="409"/>
      <c r="AR55" s="410"/>
      <c r="AS55" s="409"/>
      <c r="AT55" s="410"/>
      <c r="AU55" s="409">
        <v>0.8</v>
      </c>
      <c r="AV55" s="410"/>
      <c r="AW55" s="409"/>
      <c r="AX55" s="410"/>
      <c r="AY55" s="409">
        <v>0.9</v>
      </c>
      <c r="AZ55" s="410"/>
      <c r="BA55" s="409">
        <v>0.9</v>
      </c>
      <c r="BB55" s="410"/>
      <c r="BC55" s="409">
        <v>0.7</v>
      </c>
      <c r="BD55" s="410"/>
      <c r="BE55" s="409"/>
      <c r="BF55" s="410"/>
      <c r="BG55" s="409">
        <v>0.8</v>
      </c>
      <c r="BH55" s="410"/>
      <c r="BI55" s="409">
        <v>1.2</v>
      </c>
      <c r="BJ55" s="410"/>
      <c r="BK55" s="409">
        <v>0.7</v>
      </c>
      <c r="BL55" s="410"/>
      <c r="BM55" s="409"/>
      <c r="BN55" s="410"/>
      <c r="BO55" s="409"/>
      <c r="BP55" s="410"/>
      <c r="BQ55" s="409"/>
      <c r="BR55" s="410"/>
      <c r="BS55" s="409"/>
      <c r="BT55" s="410"/>
      <c r="BU55" s="409"/>
      <c r="BV55" s="410"/>
      <c r="BW55" s="409"/>
      <c r="BX55" s="410"/>
      <c r="BY55" s="409"/>
      <c r="BZ55" s="410"/>
    </row>
    <row r="56" spans="1:78" x14ac:dyDescent="0.35">
      <c r="A56" s="413" t="s">
        <v>71</v>
      </c>
      <c r="B56" s="413"/>
      <c r="C56" s="413"/>
      <c r="D56" s="413"/>
      <c r="E56" s="413"/>
      <c r="F56" s="413"/>
      <c r="G56" s="413"/>
      <c r="H56" s="413"/>
      <c r="I56" s="413"/>
      <c r="K56" s="409"/>
      <c r="L56" s="410"/>
      <c r="M56" s="409">
        <v>0.8</v>
      </c>
      <c r="N56" s="410"/>
      <c r="O56" s="409"/>
      <c r="P56" s="410"/>
      <c r="Q56" s="409"/>
      <c r="R56" s="410"/>
      <c r="S56" s="409">
        <v>0.7</v>
      </c>
      <c r="T56" s="410"/>
      <c r="U56" s="409"/>
      <c r="V56" s="410"/>
      <c r="W56" s="409"/>
      <c r="X56" s="410"/>
      <c r="Y56" s="409">
        <v>1</v>
      </c>
      <c r="Z56" s="410"/>
      <c r="AA56" s="409"/>
      <c r="AB56" s="410"/>
      <c r="AC56" s="409"/>
      <c r="AD56" s="410"/>
      <c r="AE56" s="409"/>
      <c r="AF56" s="410"/>
      <c r="AG56" s="409"/>
      <c r="AH56" s="410"/>
      <c r="AI56" s="409"/>
      <c r="AJ56" s="410"/>
      <c r="AK56" s="409"/>
      <c r="AL56" s="410"/>
      <c r="AM56" s="409"/>
      <c r="AN56" s="410"/>
      <c r="AO56" s="409"/>
      <c r="AP56" s="410"/>
      <c r="AQ56" s="409"/>
      <c r="AR56" s="410"/>
      <c r="AS56" s="409"/>
      <c r="AT56" s="410"/>
      <c r="AU56" s="409">
        <v>0.8</v>
      </c>
      <c r="AV56" s="410"/>
      <c r="AW56" s="409"/>
      <c r="AX56" s="410"/>
      <c r="AY56" s="409">
        <v>0.9</v>
      </c>
      <c r="AZ56" s="410"/>
      <c r="BA56" s="409">
        <v>0.9</v>
      </c>
      <c r="BB56" s="410"/>
      <c r="BC56" s="409">
        <v>0.7</v>
      </c>
      <c r="BD56" s="410"/>
      <c r="BE56" s="409"/>
      <c r="BF56" s="410"/>
      <c r="BG56" s="409">
        <v>0.8</v>
      </c>
      <c r="BH56" s="410"/>
      <c r="BI56" s="409">
        <v>1.2</v>
      </c>
      <c r="BJ56" s="410"/>
      <c r="BK56" s="409">
        <v>0.7</v>
      </c>
      <c r="BL56" s="410"/>
      <c r="BM56" s="409"/>
      <c r="BN56" s="410"/>
      <c r="BO56" s="409"/>
      <c r="BP56" s="410"/>
      <c r="BQ56" s="409"/>
      <c r="BR56" s="410"/>
      <c r="BS56" s="409"/>
      <c r="BT56" s="410"/>
      <c r="BU56" s="409"/>
      <c r="BV56" s="410"/>
      <c r="BW56" s="409"/>
      <c r="BX56" s="410"/>
      <c r="BY56" s="409"/>
      <c r="BZ56" s="410"/>
    </row>
    <row r="57" spans="1:78" ht="8.5" customHeight="1" x14ac:dyDescent="0.35"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</row>
    <row r="58" spans="1:78" x14ac:dyDescent="0.35">
      <c r="A58" s="543" t="s">
        <v>72</v>
      </c>
      <c r="B58" s="543"/>
      <c r="C58" s="543"/>
      <c r="D58" s="543"/>
      <c r="E58" s="543"/>
      <c r="F58" s="543"/>
      <c r="G58" s="543"/>
      <c r="H58" s="543"/>
      <c r="I58" s="543"/>
      <c r="K58" s="189"/>
      <c r="L58" s="189"/>
      <c r="M58" s="189"/>
      <c r="N58" s="189"/>
      <c r="O58" s="189"/>
      <c r="P58" s="189"/>
      <c r="Q58" s="196"/>
      <c r="R58" s="196"/>
      <c r="S58" s="196"/>
      <c r="T58" s="196"/>
      <c r="U58" s="195"/>
      <c r="V58" s="195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  <c r="AV58" s="189"/>
      <c r="AW58" s="189"/>
      <c r="AX58" s="189"/>
      <c r="AY58" s="189"/>
      <c r="AZ58" s="189"/>
      <c r="BA58" s="201"/>
      <c r="BB58" s="201"/>
      <c r="BC58" s="200"/>
      <c r="BD58" s="200"/>
      <c r="BE58" s="189"/>
      <c r="BF58" s="189"/>
      <c r="BG58" s="189"/>
      <c r="BH58" s="189"/>
      <c r="BI58" s="189"/>
      <c r="BJ58" s="189"/>
      <c r="BK58" s="198"/>
      <c r="BL58" s="198"/>
      <c r="BM58" s="197"/>
      <c r="BN58" s="197"/>
      <c r="BO58" s="197"/>
      <c r="BP58" s="197"/>
      <c r="BQ58" s="197"/>
      <c r="BR58" s="197"/>
      <c r="BS58" s="197"/>
      <c r="BT58" s="197"/>
      <c r="BU58" s="197"/>
      <c r="BV58" s="197"/>
      <c r="BW58" s="189"/>
      <c r="BX58" s="189"/>
      <c r="BY58" s="189"/>
      <c r="BZ58" s="189"/>
    </row>
    <row r="59" spans="1:78" x14ac:dyDescent="0.35">
      <c r="A59" s="413" t="s">
        <v>76</v>
      </c>
      <c r="B59" s="413"/>
      <c r="C59" s="413"/>
      <c r="D59" s="413"/>
      <c r="E59" s="413"/>
      <c r="F59" s="413"/>
      <c r="G59" s="413"/>
      <c r="H59" s="413"/>
      <c r="I59" s="413"/>
      <c r="K59" s="409"/>
      <c r="L59" s="410"/>
      <c r="M59" s="409">
        <v>1.2</v>
      </c>
      <c r="N59" s="410"/>
      <c r="O59" s="409"/>
      <c r="P59" s="410"/>
      <c r="Q59" s="409"/>
      <c r="R59" s="410"/>
      <c r="S59" s="409">
        <v>1.2</v>
      </c>
      <c r="T59" s="410"/>
      <c r="U59" s="409"/>
      <c r="V59" s="410"/>
      <c r="W59" s="409"/>
      <c r="X59" s="410"/>
      <c r="Y59" s="409"/>
      <c r="Z59" s="410"/>
      <c r="AA59" s="409"/>
      <c r="AB59" s="410"/>
      <c r="AC59" s="409"/>
      <c r="AD59" s="410"/>
      <c r="AE59" s="409"/>
      <c r="AF59" s="410"/>
      <c r="AG59" s="409"/>
      <c r="AH59" s="410"/>
      <c r="AI59" s="409"/>
      <c r="AJ59" s="410"/>
      <c r="AK59" s="409"/>
      <c r="AL59" s="410"/>
      <c r="AM59" s="409"/>
      <c r="AN59" s="410"/>
      <c r="AO59" s="409"/>
      <c r="AP59" s="410"/>
      <c r="AQ59" s="409"/>
      <c r="AR59" s="410"/>
      <c r="AS59" s="409"/>
      <c r="AT59" s="410"/>
      <c r="AU59" s="409">
        <v>0.9</v>
      </c>
      <c r="AV59" s="410"/>
      <c r="AW59" s="409"/>
      <c r="AX59" s="410"/>
      <c r="AY59" s="409">
        <v>0.7</v>
      </c>
      <c r="AZ59" s="410"/>
      <c r="BA59" s="409">
        <v>1</v>
      </c>
      <c r="BB59" s="410"/>
      <c r="BC59" s="409">
        <v>0.7</v>
      </c>
      <c r="BD59" s="410"/>
      <c r="BE59" s="409"/>
      <c r="BF59" s="410"/>
      <c r="BG59" s="409">
        <v>1</v>
      </c>
      <c r="BH59" s="410"/>
      <c r="BI59" s="409">
        <v>0.7</v>
      </c>
      <c r="BJ59" s="410"/>
      <c r="BK59" s="409">
        <v>0.8</v>
      </c>
      <c r="BL59" s="410"/>
      <c r="BM59" s="409"/>
      <c r="BN59" s="410"/>
      <c r="BO59" s="409"/>
      <c r="BP59" s="410"/>
      <c r="BQ59" s="409"/>
      <c r="BR59" s="410"/>
      <c r="BS59" s="409"/>
      <c r="BT59" s="410"/>
      <c r="BU59" s="409"/>
      <c r="BV59" s="410"/>
      <c r="BW59" s="409"/>
      <c r="BX59" s="410"/>
      <c r="BY59" s="409"/>
      <c r="BZ59" s="410"/>
    </row>
    <row r="60" spans="1:78" x14ac:dyDescent="0.35">
      <c r="A60" s="413" t="s">
        <v>75</v>
      </c>
      <c r="B60" s="413"/>
      <c r="C60" s="413"/>
      <c r="D60" s="413"/>
      <c r="E60" s="413"/>
      <c r="F60" s="413"/>
      <c r="G60" s="413"/>
      <c r="H60" s="413"/>
      <c r="I60" s="413"/>
      <c r="K60" s="409"/>
      <c r="L60" s="410"/>
      <c r="M60" s="409">
        <v>1</v>
      </c>
      <c r="N60" s="410"/>
      <c r="O60" s="409"/>
      <c r="P60" s="410"/>
      <c r="Q60" s="409"/>
      <c r="R60" s="410"/>
      <c r="S60" s="409">
        <v>1.2</v>
      </c>
      <c r="T60" s="410"/>
      <c r="U60" s="409"/>
      <c r="V60" s="410"/>
      <c r="W60" s="409"/>
      <c r="X60" s="410"/>
      <c r="Y60" s="409"/>
      <c r="Z60" s="410"/>
      <c r="AA60" s="409"/>
      <c r="AB60" s="410"/>
      <c r="AC60" s="409"/>
      <c r="AD60" s="410"/>
      <c r="AE60" s="409"/>
      <c r="AF60" s="410"/>
      <c r="AG60" s="409"/>
      <c r="AH60" s="410"/>
      <c r="AI60" s="409"/>
      <c r="AJ60" s="410"/>
      <c r="AK60" s="409"/>
      <c r="AL60" s="410"/>
      <c r="AM60" s="409"/>
      <c r="AN60" s="410"/>
      <c r="AO60" s="409"/>
      <c r="AP60" s="410"/>
      <c r="AQ60" s="409"/>
      <c r="AR60" s="410"/>
      <c r="AS60" s="409"/>
      <c r="AT60" s="410"/>
      <c r="AU60" s="409">
        <v>0.9</v>
      </c>
      <c r="AV60" s="410"/>
      <c r="AW60" s="409"/>
      <c r="AX60" s="410"/>
      <c r="AY60" s="409">
        <v>0.7</v>
      </c>
      <c r="AZ60" s="410"/>
      <c r="BA60" s="409">
        <v>1.3</v>
      </c>
      <c r="BB60" s="410"/>
      <c r="BC60" s="409">
        <v>0.7</v>
      </c>
      <c r="BD60" s="410"/>
      <c r="BE60" s="409"/>
      <c r="BF60" s="410"/>
      <c r="BG60" s="409">
        <v>1</v>
      </c>
      <c r="BH60" s="410"/>
      <c r="BI60" s="409">
        <v>0.9</v>
      </c>
      <c r="BJ60" s="410"/>
      <c r="BK60" s="409">
        <v>1.2</v>
      </c>
      <c r="BL60" s="410"/>
      <c r="BM60" s="409"/>
      <c r="BN60" s="410"/>
      <c r="BO60" s="409"/>
      <c r="BP60" s="410"/>
      <c r="BQ60" s="409"/>
      <c r="BR60" s="410"/>
      <c r="BS60" s="409"/>
      <c r="BT60" s="410"/>
      <c r="BU60" s="409"/>
      <c r="BV60" s="410"/>
      <c r="BW60" s="409"/>
      <c r="BX60" s="410"/>
      <c r="BY60" s="409"/>
      <c r="BZ60" s="410"/>
    </row>
    <row r="61" spans="1:78" x14ac:dyDescent="0.35">
      <c r="A61" s="413" t="s">
        <v>77</v>
      </c>
      <c r="B61" s="413"/>
      <c r="C61" s="413"/>
      <c r="D61" s="413"/>
      <c r="E61" s="413"/>
      <c r="F61" s="413"/>
      <c r="G61" s="413"/>
      <c r="H61" s="413"/>
      <c r="I61" s="413"/>
      <c r="K61" s="409"/>
      <c r="L61" s="410"/>
      <c r="M61" s="409">
        <v>1.3</v>
      </c>
      <c r="N61" s="410"/>
      <c r="O61" s="409"/>
      <c r="P61" s="410"/>
      <c r="Q61" s="409"/>
      <c r="R61" s="410"/>
      <c r="S61" s="409">
        <v>1.2</v>
      </c>
      <c r="T61" s="410"/>
      <c r="U61" s="409"/>
      <c r="V61" s="410"/>
      <c r="W61" s="409"/>
      <c r="X61" s="410"/>
      <c r="Y61" s="409"/>
      <c r="Z61" s="410"/>
      <c r="AA61" s="409"/>
      <c r="AB61" s="410"/>
      <c r="AC61" s="409"/>
      <c r="AD61" s="410"/>
      <c r="AE61" s="409"/>
      <c r="AF61" s="410"/>
      <c r="AG61" s="409"/>
      <c r="AH61" s="410"/>
      <c r="AI61" s="409"/>
      <c r="AJ61" s="410"/>
      <c r="AK61" s="409"/>
      <c r="AL61" s="410"/>
      <c r="AM61" s="409"/>
      <c r="AN61" s="410"/>
      <c r="AO61" s="409"/>
      <c r="AP61" s="410"/>
      <c r="AQ61" s="409"/>
      <c r="AR61" s="410"/>
      <c r="AS61" s="409"/>
      <c r="AT61" s="410"/>
      <c r="AU61" s="409">
        <v>0.9</v>
      </c>
      <c r="AV61" s="410"/>
      <c r="AW61" s="409"/>
      <c r="AX61" s="410"/>
      <c r="AY61" s="409">
        <v>0.7</v>
      </c>
      <c r="AZ61" s="410"/>
      <c r="BA61" s="409">
        <v>1.4</v>
      </c>
      <c r="BB61" s="410"/>
      <c r="BC61" s="409">
        <v>0.7</v>
      </c>
      <c r="BD61" s="410"/>
      <c r="BE61" s="409"/>
      <c r="BF61" s="410"/>
      <c r="BG61" s="409">
        <v>1</v>
      </c>
      <c r="BH61" s="410"/>
      <c r="BI61" s="409">
        <v>0.9</v>
      </c>
      <c r="BJ61" s="410"/>
      <c r="BK61" s="409">
        <v>1.2</v>
      </c>
      <c r="BL61" s="410"/>
      <c r="BM61" s="409"/>
      <c r="BN61" s="410"/>
      <c r="BO61" s="409"/>
      <c r="BP61" s="410"/>
      <c r="BQ61" s="409"/>
      <c r="BR61" s="410"/>
      <c r="BS61" s="409"/>
      <c r="BT61" s="410"/>
      <c r="BU61" s="409"/>
      <c r="BV61" s="410"/>
      <c r="BW61" s="409"/>
      <c r="BX61" s="410"/>
      <c r="BY61" s="409"/>
      <c r="BZ61" s="410"/>
    </row>
    <row r="62" spans="1:78" x14ac:dyDescent="0.35">
      <c r="A62" s="413" t="s">
        <v>74</v>
      </c>
      <c r="B62" s="413"/>
      <c r="C62" s="413"/>
      <c r="D62" s="413"/>
      <c r="E62" s="413"/>
      <c r="F62" s="413"/>
      <c r="G62" s="413"/>
      <c r="H62" s="413"/>
      <c r="I62" s="413"/>
      <c r="K62" s="409"/>
      <c r="L62" s="410"/>
      <c r="M62" s="409">
        <v>1</v>
      </c>
      <c r="N62" s="410"/>
      <c r="O62" s="409"/>
      <c r="P62" s="410"/>
      <c r="Q62" s="409"/>
      <c r="R62" s="410"/>
      <c r="S62" s="409">
        <v>1.2</v>
      </c>
      <c r="T62" s="410"/>
      <c r="U62" s="409"/>
      <c r="V62" s="410"/>
      <c r="W62" s="409"/>
      <c r="X62" s="410"/>
      <c r="Y62" s="409"/>
      <c r="Z62" s="410"/>
      <c r="AA62" s="409"/>
      <c r="AB62" s="410"/>
      <c r="AC62" s="409"/>
      <c r="AD62" s="410"/>
      <c r="AE62" s="409"/>
      <c r="AF62" s="410"/>
      <c r="AG62" s="409"/>
      <c r="AH62" s="410"/>
      <c r="AI62" s="409"/>
      <c r="AJ62" s="410"/>
      <c r="AK62" s="409"/>
      <c r="AL62" s="410"/>
      <c r="AM62" s="409"/>
      <c r="AN62" s="410"/>
      <c r="AO62" s="409"/>
      <c r="AP62" s="410"/>
      <c r="AQ62" s="409"/>
      <c r="AR62" s="410"/>
      <c r="AS62" s="409"/>
      <c r="AT62" s="410"/>
      <c r="AU62" s="409">
        <v>0.9</v>
      </c>
      <c r="AV62" s="410"/>
      <c r="AW62" s="409"/>
      <c r="AX62" s="410"/>
      <c r="AY62" s="409">
        <v>0.7</v>
      </c>
      <c r="AZ62" s="410"/>
      <c r="BA62" s="409">
        <v>1</v>
      </c>
      <c r="BB62" s="410"/>
      <c r="BC62" s="409">
        <v>0.7</v>
      </c>
      <c r="BD62" s="410"/>
      <c r="BE62" s="409"/>
      <c r="BF62" s="410"/>
      <c r="BG62" s="409">
        <v>1</v>
      </c>
      <c r="BH62" s="410"/>
      <c r="BI62" s="409">
        <v>0.9</v>
      </c>
      <c r="BJ62" s="410"/>
      <c r="BK62" s="409">
        <v>0.8</v>
      </c>
      <c r="BL62" s="410"/>
      <c r="BM62" s="409"/>
      <c r="BN62" s="410"/>
      <c r="BO62" s="409"/>
      <c r="BP62" s="410"/>
      <c r="BQ62" s="409"/>
      <c r="BR62" s="410"/>
      <c r="BS62" s="409"/>
      <c r="BT62" s="410"/>
      <c r="BU62" s="409"/>
      <c r="BV62" s="410"/>
      <c r="BW62" s="409"/>
      <c r="BX62" s="410"/>
      <c r="BY62" s="409"/>
      <c r="BZ62" s="410"/>
    </row>
    <row r="63" spans="1:78" x14ac:dyDescent="0.35">
      <c r="A63" s="413" t="s">
        <v>73</v>
      </c>
      <c r="B63" s="413"/>
      <c r="C63" s="413"/>
      <c r="D63" s="413"/>
      <c r="E63" s="413"/>
      <c r="F63" s="413"/>
      <c r="G63" s="413"/>
      <c r="H63" s="413"/>
      <c r="I63" s="413"/>
      <c r="K63" s="409"/>
      <c r="L63" s="410"/>
      <c r="M63" s="409">
        <v>1</v>
      </c>
      <c r="N63" s="410"/>
      <c r="O63" s="409"/>
      <c r="P63" s="410"/>
      <c r="Q63" s="409"/>
      <c r="R63" s="410"/>
      <c r="S63" s="409">
        <v>1.2</v>
      </c>
      <c r="T63" s="410"/>
      <c r="U63" s="409"/>
      <c r="V63" s="410"/>
      <c r="W63" s="409"/>
      <c r="X63" s="410"/>
      <c r="Y63" s="409"/>
      <c r="Z63" s="410"/>
      <c r="AA63" s="409"/>
      <c r="AB63" s="410"/>
      <c r="AC63" s="409"/>
      <c r="AD63" s="410"/>
      <c r="AE63" s="409"/>
      <c r="AF63" s="410"/>
      <c r="AG63" s="409"/>
      <c r="AH63" s="410"/>
      <c r="AI63" s="409"/>
      <c r="AJ63" s="410"/>
      <c r="AK63" s="409"/>
      <c r="AL63" s="410"/>
      <c r="AM63" s="409"/>
      <c r="AN63" s="410"/>
      <c r="AO63" s="409"/>
      <c r="AP63" s="410"/>
      <c r="AQ63" s="409"/>
      <c r="AR63" s="410"/>
      <c r="AS63" s="409"/>
      <c r="AT63" s="410"/>
      <c r="AU63" s="409">
        <v>0.9</v>
      </c>
      <c r="AV63" s="410"/>
      <c r="AW63" s="409"/>
      <c r="AX63" s="410"/>
      <c r="AY63" s="409">
        <v>0.7</v>
      </c>
      <c r="AZ63" s="410"/>
      <c r="BA63" s="409">
        <v>1</v>
      </c>
      <c r="BB63" s="410"/>
      <c r="BC63" s="409">
        <v>0.7</v>
      </c>
      <c r="BD63" s="410"/>
      <c r="BE63" s="409"/>
      <c r="BF63" s="410"/>
      <c r="BG63" s="409">
        <v>1</v>
      </c>
      <c r="BH63" s="410"/>
      <c r="BI63" s="409">
        <v>0.9</v>
      </c>
      <c r="BJ63" s="410"/>
      <c r="BK63" s="409">
        <v>0.8</v>
      </c>
      <c r="BL63" s="410"/>
      <c r="BM63" s="409"/>
      <c r="BN63" s="410"/>
      <c r="BO63" s="409"/>
      <c r="BP63" s="410"/>
      <c r="BQ63" s="409"/>
      <c r="BR63" s="410"/>
      <c r="BS63" s="409"/>
      <c r="BT63" s="410"/>
      <c r="BU63" s="409"/>
      <c r="BV63" s="410"/>
      <c r="BW63" s="409"/>
      <c r="BX63" s="410"/>
      <c r="BY63" s="409"/>
      <c r="BZ63" s="410"/>
    </row>
    <row r="64" spans="1:78" x14ac:dyDescent="0.35">
      <c r="A64" s="413" t="s">
        <v>79</v>
      </c>
      <c r="B64" s="413"/>
      <c r="C64" s="413"/>
      <c r="D64" s="413"/>
      <c r="E64" s="413"/>
      <c r="F64" s="413"/>
      <c r="G64" s="413"/>
      <c r="H64" s="413"/>
      <c r="I64" s="413"/>
      <c r="K64" s="409"/>
      <c r="L64" s="410"/>
      <c r="M64" s="409">
        <v>1</v>
      </c>
      <c r="N64" s="410"/>
      <c r="O64" s="409"/>
      <c r="P64" s="410"/>
      <c r="Q64" s="409"/>
      <c r="R64" s="410"/>
      <c r="S64" s="409">
        <v>1.2</v>
      </c>
      <c r="T64" s="410"/>
      <c r="U64" s="409"/>
      <c r="V64" s="410"/>
      <c r="W64" s="409"/>
      <c r="X64" s="410"/>
      <c r="Y64" s="409"/>
      <c r="Z64" s="410"/>
      <c r="AA64" s="409"/>
      <c r="AB64" s="410"/>
      <c r="AC64" s="409"/>
      <c r="AD64" s="410"/>
      <c r="AE64" s="409"/>
      <c r="AF64" s="410"/>
      <c r="AG64" s="409"/>
      <c r="AH64" s="410"/>
      <c r="AI64" s="409"/>
      <c r="AJ64" s="410"/>
      <c r="AK64" s="409"/>
      <c r="AL64" s="410"/>
      <c r="AM64" s="409"/>
      <c r="AN64" s="410"/>
      <c r="AO64" s="409"/>
      <c r="AP64" s="410"/>
      <c r="AQ64" s="409"/>
      <c r="AR64" s="410"/>
      <c r="AS64" s="409"/>
      <c r="AT64" s="410"/>
      <c r="AU64" s="409">
        <v>0.9</v>
      </c>
      <c r="AV64" s="410"/>
      <c r="AW64" s="409"/>
      <c r="AX64" s="410"/>
      <c r="AY64" s="409">
        <v>0.7</v>
      </c>
      <c r="AZ64" s="410"/>
      <c r="BA64" s="409">
        <v>1</v>
      </c>
      <c r="BB64" s="410"/>
      <c r="BC64" s="409">
        <v>0.7</v>
      </c>
      <c r="BD64" s="410"/>
      <c r="BE64" s="409"/>
      <c r="BF64" s="410"/>
      <c r="BG64" s="409">
        <v>1</v>
      </c>
      <c r="BH64" s="410"/>
      <c r="BI64" s="409">
        <v>0.9</v>
      </c>
      <c r="BJ64" s="410"/>
      <c r="BK64" s="409">
        <v>0.8</v>
      </c>
      <c r="BL64" s="410"/>
      <c r="BM64" s="409"/>
      <c r="BN64" s="410"/>
      <c r="BO64" s="409"/>
      <c r="BP64" s="410"/>
      <c r="BQ64" s="409"/>
      <c r="BR64" s="410"/>
      <c r="BS64" s="409"/>
      <c r="BT64" s="410"/>
      <c r="BU64" s="409"/>
      <c r="BV64" s="410"/>
      <c r="BW64" s="409"/>
      <c r="BX64" s="410"/>
      <c r="BY64" s="409"/>
      <c r="BZ64" s="410"/>
    </row>
    <row r="65" spans="1:78" x14ac:dyDescent="0.35">
      <c r="A65" s="413" t="s">
        <v>81</v>
      </c>
      <c r="B65" s="413"/>
      <c r="C65" s="413"/>
      <c r="D65" s="413"/>
      <c r="E65" s="413"/>
      <c r="F65" s="413"/>
      <c r="G65" s="413"/>
      <c r="H65" s="413"/>
      <c r="I65" s="413"/>
      <c r="K65" s="409"/>
      <c r="L65" s="410"/>
      <c r="M65" s="409">
        <v>1</v>
      </c>
      <c r="N65" s="410"/>
      <c r="O65" s="409"/>
      <c r="P65" s="410"/>
      <c r="Q65" s="409"/>
      <c r="R65" s="410"/>
      <c r="S65" s="409">
        <v>1.2</v>
      </c>
      <c r="T65" s="410"/>
      <c r="U65" s="409"/>
      <c r="V65" s="410"/>
      <c r="W65" s="409"/>
      <c r="X65" s="410"/>
      <c r="Y65" s="409"/>
      <c r="Z65" s="410"/>
      <c r="AA65" s="409"/>
      <c r="AB65" s="410"/>
      <c r="AC65" s="409"/>
      <c r="AD65" s="410"/>
      <c r="AE65" s="409"/>
      <c r="AF65" s="410"/>
      <c r="AG65" s="409"/>
      <c r="AH65" s="410"/>
      <c r="AI65" s="409"/>
      <c r="AJ65" s="410"/>
      <c r="AK65" s="409"/>
      <c r="AL65" s="410"/>
      <c r="AM65" s="409"/>
      <c r="AN65" s="410"/>
      <c r="AO65" s="409"/>
      <c r="AP65" s="410"/>
      <c r="AQ65" s="409"/>
      <c r="AR65" s="410"/>
      <c r="AS65" s="409"/>
      <c r="AT65" s="410"/>
      <c r="AU65" s="409">
        <v>0.9</v>
      </c>
      <c r="AV65" s="410"/>
      <c r="AW65" s="409"/>
      <c r="AX65" s="410"/>
      <c r="AY65" s="409">
        <v>0.7</v>
      </c>
      <c r="AZ65" s="410"/>
      <c r="BA65" s="409">
        <v>1</v>
      </c>
      <c r="BB65" s="410"/>
      <c r="BC65" s="409">
        <v>0.7</v>
      </c>
      <c r="BD65" s="410"/>
      <c r="BE65" s="409"/>
      <c r="BF65" s="410"/>
      <c r="BG65" s="409">
        <v>1</v>
      </c>
      <c r="BH65" s="410"/>
      <c r="BI65" s="409">
        <v>1.1000000000000001</v>
      </c>
      <c r="BJ65" s="410"/>
      <c r="BK65" s="409">
        <v>0.8</v>
      </c>
      <c r="BL65" s="410"/>
      <c r="BM65" s="409"/>
      <c r="BN65" s="410"/>
      <c r="BO65" s="409"/>
      <c r="BP65" s="410"/>
      <c r="BQ65" s="409"/>
      <c r="BR65" s="410"/>
      <c r="BS65" s="409"/>
      <c r="BT65" s="410"/>
      <c r="BU65" s="409"/>
      <c r="BV65" s="410"/>
      <c r="BW65" s="409"/>
      <c r="BX65" s="410"/>
      <c r="BY65" s="409"/>
      <c r="BZ65" s="410"/>
    </row>
    <row r="66" spans="1:78" x14ac:dyDescent="0.35">
      <c r="A66" s="413" t="s">
        <v>78</v>
      </c>
      <c r="B66" s="413"/>
      <c r="C66" s="413"/>
      <c r="D66" s="413"/>
      <c r="E66" s="413"/>
      <c r="F66" s="413"/>
      <c r="G66" s="413"/>
      <c r="H66" s="413"/>
      <c r="I66" s="413"/>
      <c r="K66" s="409"/>
      <c r="L66" s="410"/>
      <c r="M66" s="409">
        <v>1</v>
      </c>
      <c r="N66" s="410"/>
      <c r="O66" s="409"/>
      <c r="P66" s="410"/>
      <c r="Q66" s="409"/>
      <c r="R66" s="410"/>
      <c r="S66" s="409">
        <v>1.2</v>
      </c>
      <c r="T66" s="410"/>
      <c r="U66" s="409"/>
      <c r="V66" s="410"/>
      <c r="W66" s="409"/>
      <c r="X66" s="410"/>
      <c r="Y66" s="409"/>
      <c r="Z66" s="410"/>
      <c r="AA66" s="409"/>
      <c r="AB66" s="410"/>
      <c r="AC66" s="409"/>
      <c r="AD66" s="410"/>
      <c r="AE66" s="409"/>
      <c r="AF66" s="410"/>
      <c r="AG66" s="409"/>
      <c r="AH66" s="410"/>
      <c r="AI66" s="409"/>
      <c r="AJ66" s="410"/>
      <c r="AK66" s="409"/>
      <c r="AL66" s="410"/>
      <c r="AM66" s="409"/>
      <c r="AN66" s="410"/>
      <c r="AO66" s="409"/>
      <c r="AP66" s="410"/>
      <c r="AQ66" s="409"/>
      <c r="AR66" s="410"/>
      <c r="AS66" s="409"/>
      <c r="AT66" s="410"/>
      <c r="AU66" s="409">
        <v>0.9</v>
      </c>
      <c r="AV66" s="410"/>
      <c r="AW66" s="409"/>
      <c r="AX66" s="410"/>
      <c r="AY66" s="409">
        <v>0.7</v>
      </c>
      <c r="AZ66" s="410"/>
      <c r="BA66" s="409">
        <v>1</v>
      </c>
      <c r="BB66" s="410"/>
      <c r="BC66" s="409">
        <v>0.7</v>
      </c>
      <c r="BD66" s="410"/>
      <c r="BE66" s="409"/>
      <c r="BF66" s="410"/>
      <c r="BG66" s="409">
        <v>1</v>
      </c>
      <c r="BH66" s="410"/>
      <c r="BI66" s="409">
        <v>0.9</v>
      </c>
      <c r="BJ66" s="410"/>
      <c r="BK66" s="409">
        <v>0.8</v>
      </c>
      <c r="BL66" s="410"/>
      <c r="BM66" s="409"/>
      <c r="BN66" s="410"/>
      <c r="BO66" s="409"/>
      <c r="BP66" s="410"/>
      <c r="BQ66" s="409"/>
      <c r="BR66" s="410"/>
      <c r="BS66" s="409"/>
      <c r="BT66" s="410"/>
      <c r="BU66" s="409"/>
      <c r="BV66" s="410"/>
      <c r="BW66" s="409"/>
      <c r="BX66" s="410"/>
      <c r="BY66" s="409"/>
      <c r="BZ66" s="410"/>
    </row>
    <row r="67" spans="1:78" x14ac:dyDescent="0.35">
      <c r="A67" s="413" t="s">
        <v>80</v>
      </c>
      <c r="B67" s="413"/>
      <c r="C67" s="413"/>
      <c r="D67" s="413"/>
      <c r="E67" s="413"/>
      <c r="F67" s="413"/>
      <c r="G67" s="413"/>
      <c r="H67" s="413"/>
      <c r="I67" s="413"/>
      <c r="K67" s="409"/>
      <c r="L67" s="410"/>
      <c r="M67" s="409">
        <v>1</v>
      </c>
      <c r="N67" s="410"/>
      <c r="O67" s="409"/>
      <c r="P67" s="410"/>
      <c r="Q67" s="409"/>
      <c r="R67" s="410"/>
      <c r="S67" s="409">
        <v>1.2</v>
      </c>
      <c r="T67" s="410"/>
      <c r="U67" s="409"/>
      <c r="V67" s="410"/>
      <c r="W67" s="409"/>
      <c r="X67" s="410"/>
      <c r="Y67" s="409"/>
      <c r="Z67" s="410"/>
      <c r="AA67" s="409"/>
      <c r="AB67" s="410"/>
      <c r="AC67" s="409"/>
      <c r="AD67" s="410"/>
      <c r="AE67" s="409"/>
      <c r="AF67" s="410"/>
      <c r="AG67" s="409"/>
      <c r="AH67" s="410"/>
      <c r="AI67" s="409"/>
      <c r="AJ67" s="410"/>
      <c r="AK67" s="409"/>
      <c r="AL67" s="410"/>
      <c r="AM67" s="409"/>
      <c r="AN67" s="410"/>
      <c r="AO67" s="409"/>
      <c r="AP67" s="410"/>
      <c r="AQ67" s="409"/>
      <c r="AR67" s="410"/>
      <c r="AS67" s="409"/>
      <c r="AT67" s="410"/>
      <c r="AU67" s="409">
        <v>0.9</v>
      </c>
      <c r="AV67" s="410"/>
      <c r="AW67" s="409"/>
      <c r="AX67" s="410"/>
      <c r="AY67" s="409">
        <v>0.7</v>
      </c>
      <c r="AZ67" s="410"/>
      <c r="BA67" s="409">
        <v>1</v>
      </c>
      <c r="BB67" s="410"/>
      <c r="BC67" s="409">
        <v>0.7</v>
      </c>
      <c r="BD67" s="410"/>
      <c r="BE67" s="409"/>
      <c r="BF67" s="410"/>
      <c r="BG67" s="409">
        <v>1</v>
      </c>
      <c r="BH67" s="410"/>
      <c r="BI67" s="409">
        <v>0.9</v>
      </c>
      <c r="BJ67" s="410"/>
      <c r="BK67" s="409">
        <v>0.8</v>
      </c>
      <c r="BL67" s="410"/>
      <c r="BM67" s="409"/>
      <c r="BN67" s="410"/>
      <c r="BO67" s="409"/>
      <c r="BP67" s="410"/>
      <c r="BQ67" s="409"/>
      <c r="BR67" s="410"/>
      <c r="BS67" s="409"/>
      <c r="BT67" s="410"/>
      <c r="BU67" s="409"/>
      <c r="BV67" s="410"/>
      <c r="BW67" s="409"/>
      <c r="BX67" s="410"/>
      <c r="BY67" s="409"/>
      <c r="BZ67" s="410"/>
    </row>
    <row r="68" spans="1:78" ht="8.5" customHeight="1" x14ac:dyDescent="0.35"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</row>
    <row r="69" spans="1:78" x14ac:dyDescent="0.35">
      <c r="A69" s="543" t="s">
        <v>82</v>
      </c>
      <c r="B69" s="543"/>
      <c r="C69" s="543"/>
      <c r="D69" s="543"/>
      <c r="E69" s="543"/>
      <c r="F69" s="543"/>
      <c r="G69" s="543"/>
      <c r="H69" s="543"/>
      <c r="I69" s="543"/>
      <c r="K69" s="189"/>
      <c r="L69" s="189"/>
      <c r="M69" s="189"/>
      <c r="N69" s="189"/>
      <c r="O69" s="189"/>
      <c r="P69" s="189"/>
      <c r="Q69" s="196"/>
      <c r="R69" s="196"/>
      <c r="S69" s="196"/>
      <c r="T69" s="196"/>
      <c r="U69" s="195"/>
      <c r="V69" s="195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  <c r="AU69" s="189"/>
      <c r="AV69" s="189"/>
      <c r="AW69" s="189"/>
      <c r="AX69" s="189"/>
      <c r="AY69" s="189"/>
      <c r="AZ69" s="189"/>
      <c r="BA69" s="201"/>
      <c r="BB69" s="201"/>
      <c r="BC69" s="200"/>
      <c r="BD69" s="200"/>
      <c r="BE69" s="189"/>
      <c r="BF69" s="189"/>
      <c r="BG69" s="189"/>
      <c r="BH69" s="189"/>
      <c r="BI69" s="189"/>
      <c r="BJ69" s="189"/>
      <c r="BK69" s="198"/>
      <c r="BL69" s="198"/>
      <c r="BM69" s="197"/>
      <c r="BN69" s="197"/>
      <c r="BO69" s="197"/>
      <c r="BP69" s="197"/>
      <c r="BQ69" s="197"/>
      <c r="BR69" s="197"/>
      <c r="BS69" s="197"/>
      <c r="BT69" s="197"/>
      <c r="BU69" s="197"/>
      <c r="BV69" s="197"/>
      <c r="BW69" s="189"/>
      <c r="BX69" s="189"/>
      <c r="BY69" s="189"/>
      <c r="BZ69" s="189"/>
    </row>
    <row r="70" spans="1:78" x14ac:dyDescent="0.35">
      <c r="A70" s="413" t="s">
        <v>252</v>
      </c>
      <c r="B70" s="413"/>
      <c r="C70" s="413"/>
      <c r="D70" s="413"/>
      <c r="E70" s="413"/>
      <c r="F70" s="413"/>
      <c r="G70" s="413"/>
      <c r="H70" s="413"/>
      <c r="I70" s="413"/>
      <c r="K70" s="409"/>
      <c r="L70" s="410"/>
      <c r="M70" s="409">
        <v>0.9</v>
      </c>
      <c r="N70" s="410"/>
      <c r="O70" s="409"/>
      <c r="P70" s="410"/>
      <c r="Q70" s="409"/>
      <c r="R70" s="410"/>
      <c r="S70" s="409">
        <v>1.2</v>
      </c>
      <c r="T70" s="410"/>
      <c r="U70" s="409"/>
      <c r="V70" s="410"/>
      <c r="W70" s="409"/>
      <c r="X70" s="410"/>
      <c r="Y70" s="409"/>
      <c r="Z70" s="410"/>
      <c r="AA70" s="409"/>
      <c r="AB70" s="410"/>
      <c r="AC70" s="409"/>
      <c r="AD70" s="410"/>
      <c r="AE70" s="409"/>
      <c r="AF70" s="410"/>
      <c r="AG70" s="409"/>
      <c r="AH70" s="410"/>
      <c r="AI70" s="409"/>
      <c r="AJ70" s="410"/>
      <c r="AK70" s="409"/>
      <c r="AL70" s="410"/>
      <c r="AM70" s="409"/>
      <c r="AN70" s="410"/>
      <c r="AO70" s="409"/>
      <c r="AP70" s="410"/>
      <c r="AQ70" s="409"/>
      <c r="AR70" s="410"/>
      <c r="AS70" s="409"/>
      <c r="AT70" s="410"/>
      <c r="AU70" s="409">
        <v>0.9</v>
      </c>
      <c r="AV70" s="410"/>
      <c r="AW70" s="409"/>
      <c r="AX70" s="410"/>
      <c r="AY70" s="409">
        <v>0.7</v>
      </c>
      <c r="AZ70" s="410"/>
      <c r="BA70" s="409">
        <v>0.7</v>
      </c>
      <c r="BB70" s="410"/>
      <c r="BC70" s="409">
        <v>0.7</v>
      </c>
      <c r="BD70" s="410"/>
      <c r="BE70" s="409"/>
      <c r="BF70" s="410"/>
      <c r="BG70" s="409">
        <v>0.7</v>
      </c>
      <c r="BH70" s="410"/>
      <c r="BI70" s="409">
        <v>0.7</v>
      </c>
      <c r="BJ70" s="410"/>
      <c r="BK70" s="409">
        <v>0.7</v>
      </c>
      <c r="BL70" s="410"/>
      <c r="BM70" s="409"/>
      <c r="BN70" s="410"/>
      <c r="BO70" s="409"/>
      <c r="BP70" s="410"/>
      <c r="BQ70" s="409"/>
      <c r="BR70" s="410"/>
      <c r="BS70" s="409"/>
      <c r="BT70" s="410"/>
      <c r="BU70" s="409"/>
      <c r="BV70" s="410"/>
      <c r="BW70" s="409"/>
      <c r="BX70" s="410"/>
      <c r="BY70" s="409"/>
      <c r="BZ70" s="410"/>
    </row>
    <row r="71" spans="1:78" x14ac:dyDescent="0.35">
      <c r="A71" s="413" t="s">
        <v>253</v>
      </c>
      <c r="B71" s="413"/>
      <c r="C71" s="413"/>
      <c r="D71" s="413"/>
      <c r="E71" s="413"/>
      <c r="F71" s="413"/>
      <c r="G71" s="413"/>
      <c r="H71" s="413"/>
      <c r="I71" s="413"/>
      <c r="K71" s="409"/>
      <c r="L71" s="410"/>
      <c r="M71" s="409">
        <v>0.9</v>
      </c>
      <c r="N71" s="410"/>
      <c r="O71" s="409"/>
      <c r="P71" s="410"/>
      <c r="Q71" s="409"/>
      <c r="R71" s="410"/>
      <c r="S71" s="409">
        <v>1.2</v>
      </c>
      <c r="T71" s="410"/>
      <c r="U71" s="409"/>
      <c r="V71" s="410"/>
      <c r="W71" s="409"/>
      <c r="X71" s="410"/>
      <c r="Y71" s="409"/>
      <c r="Z71" s="410"/>
      <c r="AA71" s="409"/>
      <c r="AB71" s="410"/>
      <c r="AC71" s="409"/>
      <c r="AD71" s="410"/>
      <c r="AE71" s="409"/>
      <c r="AF71" s="410"/>
      <c r="AG71" s="409"/>
      <c r="AH71" s="410"/>
      <c r="AI71" s="409"/>
      <c r="AJ71" s="410"/>
      <c r="AK71" s="409"/>
      <c r="AL71" s="410"/>
      <c r="AM71" s="409"/>
      <c r="AN71" s="410"/>
      <c r="AO71" s="409"/>
      <c r="AP71" s="410"/>
      <c r="AQ71" s="409"/>
      <c r="AR71" s="410"/>
      <c r="AS71" s="409"/>
      <c r="AT71" s="410"/>
      <c r="AU71" s="409">
        <v>0.9</v>
      </c>
      <c r="AV71" s="410"/>
      <c r="AW71" s="409"/>
      <c r="AX71" s="410"/>
      <c r="AY71" s="409">
        <v>0.7</v>
      </c>
      <c r="AZ71" s="410"/>
      <c r="BA71" s="409">
        <v>0.7</v>
      </c>
      <c r="BB71" s="410"/>
      <c r="BC71" s="409">
        <v>0.7</v>
      </c>
      <c r="BD71" s="410"/>
      <c r="BE71" s="409"/>
      <c r="BF71" s="410"/>
      <c r="BG71" s="409">
        <v>0.7</v>
      </c>
      <c r="BH71" s="410"/>
      <c r="BI71" s="409">
        <v>0.7</v>
      </c>
      <c r="BJ71" s="410"/>
      <c r="BK71" s="409">
        <v>0.7</v>
      </c>
      <c r="BL71" s="410"/>
      <c r="BM71" s="409"/>
      <c r="BN71" s="410"/>
      <c r="BO71" s="409"/>
      <c r="BP71" s="410"/>
      <c r="BQ71" s="409"/>
      <c r="BR71" s="410"/>
      <c r="BS71" s="409"/>
      <c r="BT71" s="410"/>
      <c r="BU71" s="409"/>
      <c r="BV71" s="410"/>
      <c r="BW71" s="409"/>
      <c r="BX71" s="410"/>
      <c r="BY71" s="409"/>
      <c r="BZ71" s="410"/>
    </row>
    <row r="72" spans="1:78" x14ac:dyDescent="0.35">
      <c r="A72" s="413" t="s">
        <v>254</v>
      </c>
      <c r="B72" s="413"/>
      <c r="C72" s="413"/>
      <c r="D72" s="413"/>
      <c r="E72" s="413"/>
      <c r="F72" s="413"/>
      <c r="G72" s="413"/>
      <c r="H72" s="413"/>
      <c r="I72" s="413"/>
      <c r="K72" s="409"/>
      <c r="L72" s="410"/>
      <c r="M72" s="409">
        <v>0.9</v>
      </c>
      <c r="N72" s="410"/>
      <c r="O72" s="409"/>
      <c r="P72" s="410"/>
      <c r="Q72" s="409"/>
      <c r="R72" s="410"/>
      <c r="S72" s="409">
        <v>1.2</v>
      </c>
      <c r="T72" s="410"/>
      <c r="U72" s="409"/>
      <c r="V72" s="410"/>
      <c r="W72" s="409"/>
      <c r="X72" s="410"/>
      <c r="Y72" s="409"/>
      <c r="Z72" s="410"/>
      <c r="AA72" s="409"/>
      <c r="AB72" s="410"/>
      <c r="AC72" s="409"/>
      <c r="AD72" s="410"/>
      <c r="AE72" s="409"/>
      <c r="AF72" s="410"/>
      <c r="AG72" s="409"/>
      <c r="AH72" s="410"/>
      <c r="AI72" s="409"/>
      <c r="AJ72" s="410"/>
      <c r="AK72" s="409"/>
      <c r="AL72" s="410"/>
      <c r="AM72" s="409"/>
      <c r="AN72" s="410"/>
      <c r="AO72" s="409"/>
      <c r="AP72" s="410"/>
      <c r="AQ72" s="409"/>
      <c r="AR72" s="410"/>
      <c r="AS72" s="409"/>
      <c r="AT72" s="410"/>
      <c r="AU72" s="409">
        <v>0.9</v>
      </c>
      <c r="AV72" s="410"/>
      <c r="AW72" s="409"/>
      <c r="AX72" s="410"/>
      <c r="AY72" s="409">
        <v>0.7</v>
      </c>
      <c r="AZ72" s="410"/>
      <c r="BA72" s="409">
        <v>0.7</v>
      </c>
      <c r="BB72" s="410"/>
      <c r="BC72" s="409">
        <v>0.7</v>
      </c>
      <c r="BD72" s="410"/>
      <c r="BE72" s="409"/>
      <c r="BF72" s="410"/>
      <c r="BG72" s="409">
        <v>0.7</v>
      </c>
      <c r="BH72" s="410"/>
      <c r="BI72" s="409">
        <v>0.7</v>
      </c>
      <c r="BJ72" s="410"/>
      <c r="BK72" s="409">
        <v>0.7</v>
      </c>
      <c r="BL72" s="410"/>
      <c r="BM72" s="409"/>
      <c r="BN72" s="410"/>
      <c r="BO72" s="409"/>
      <c r="BP72" s="410"/>
      <c r="BQ72" s="409"/>
      <c r="BR72" s="410"/>
      <c r="BS72" s="409"/>
      <c r="BT72" s="410"/>
      <c r="BU72" s="409"/>
      <c r="BV72" s="410"/>
      <c r="BW72" s="409"/>
      <c r="BX72" s="410"/>
      <c r="BY72" s="409"/>
      <c r="BZ72" s="410"/>
    </row>
    <row r="73" spans="1:78" x14ac:dyDescent="0.35">
      <c r="A73" s="413" t="s">
        <v>255</v>
      </c>
      <c r="B73" s="413"/>
      <c r="C73" s="413"/>
      <c r="D73" s="413"/>
      <c r="E73" s="413"/>
      <c r="F73" s="413"/>
      <c r="G73" s="413"/>
      <c r="H73" s="413"/>
      <c r="I73" s="413"/>
      <c r="K73" s="409"/>
      <c r="L73" s="410"/>
      <c r="M73" s="409">
        <v>0.9</v>
      </c>
      <c r="N73" s="410"/>
      <c r="O73" s="409"/>
      <c r="P73" s="410"/>
      <c r="Q73" s="409"/>
      <c r="R73" s="410"/>
      <c r="S73" s="409">
        <v>1.2</v>
      </c>
      <c r="T73" s="410"/>
      <c r="U73" s="409"/>
      <c r="V73" s="410"/>
      <c r="W73" s="409"/>
      <c r="X73" s="410"/>
      <c r="Y73" s="409"/>
      <c r="Z73" s="410"/>
      <c r="AA73" s="409"/>
      <c r="AB73" s="410"/>
      <c r="AC73" s="409"/>
      <c r="AD73" s="410"/>
      <c r="AE73" s="409"/>
      <c r="AF73" s="410"/>
      <c r="AG73" s="409"/>
      <c r="AH73" s="410"/>
      <c r="AI73" s="409"/>
      <c r="AJ73" s="410"/>
      <c r="AK73" s="409"/>
      <c r="AL73" s="410"/>
      <c r="AM73" s="409"/>
      <c r="AN73" s="410"/>
      <c r="AO73" s="409"/>
      <c r="AP73" s="410"/>
      <c r="AQ73" s="409"/>
      <c r="AR73" s="410"/>
      <c r="AS73" s="409"/>
      <c r="AT73" s="410"/>
      <c r="AU73" s="409">
        <v>0.9</v>
      </c>
      <c r="AV73" s="410"/>
      <c r="AW73" s="409"/>
      <c r="AX73" s="410"/>
      <c r="AY73" s="409">
        <v>0.7</v>
      </c>
      <c r="AZ73" s="410"/>
      <c r="BA73" s="409">
        <v>0.7</v>
      </c>
      <c r="BB73" s="410"/>
      <c r="BC73" s="409">
        <v>0.7</v>
      </c>
      <c r="BD73" s="410"/>
      <c r="BE73" s="409"/>
      <c r="BF73" s="410"/>
      <c r="BG73" s="409">
        <v>0.7</v>
      </c>
      <c r="BH73" s="410"/>
      <c r="BI73" s="409">
        <v>0.7</v>
      </c>
      <c r="BJ73" s="410"/>
      <c r="BK73" s="409">
        <v>0.7</v>
      </c>
      <c r="BL73" s="410"/>
      <c r="BM73" s="409"/>
      <c r="BN73" s="410"/>
      <c r="BO73" s="409"/>
      <c r="BP73" s="410"/>
      <c r="BQ73" s="409"/>
      <c r="BR73" s="410"/>
      <c r="BS73" s="409"/>
      <c r="BT73" s="410"/>
      <c r="BU73" s="409"/>
      <c r="BV73" s="410"/>
      <c r="BW73" s="409"/>
      <c r="BX73" s="410"/>
      <c r="BY73" s="409"/>
      <c r="BZ73" s="410"/>
    </row>
    <row r="74" spans="1:78" x14ac:dyDescent="0.35">
      <c r="A74" s="413" t="s">
        <v>256</v>
      </c>
      <c r="B74" s="413"/>
      <c r="C74" s="413"/>
      <c r="D74" s="413"/>
      <c r="E74" s="413"/>
      <c r="F74" s="413"/>
      <c r="G74" s="413"/>
      <c r="H74" s="413"/>
      <c r="I74" s="413"/>
      <c r="K74" s="409"/>
      <c r="L74" s="410"/>
      <c r="M74" s="409">
        <v>0.9</v>
      </c>
      <c r="N74" s="410"/>
      <c r="O74" s="409"/>
      <c r="P74" s="410"/>
      <c r="Q74" s="409"/>
      <c r="R74" s="410"/>
      <c r="S74" s="409">
        <v>1.2</v>
      </c>
      <c r="T74" s="410"/>
      <c r="U74" s="409"/>
      <c r="V74" s="410"/>
      <c r="W74" s="409"/>
      <c r="X74" s="410"/>
      <c r="Y74" s="409"/>
      <c r="Z74" s="410"/>
      <c r="AA74" s="409"/>
      <c r="AB74" s="410"/>
      <c r="AC74" s="409"/>
      <c r="AD74" s="410"/>
      <c r="AE74" s="409"/>
      <c r="AF74" s="410"/>
      <c r="AG74" s="409"/>
      <c r="AH74" s="410"/>
      <c r="AI74" s="409"/>
      <c r="AJ74" s="410"/>
      <c r="AK74" s="409"/>
      <c r="AL74" s="410"/>
      <c r="AM74" s="409"/>
      <c r="AN74" s="410"/>
      <c r="AO74" s="409"/>
      <c r="AP74" s="410"/>
      <c r="AQ74" s="409"/>
      <c r="AR74" s="410"/>
      <c r="AS74" s="409"/>
      <c r="AT74" s="410"/>
      <c r="AU74" s="409">
        <v>0.9</v>
      </c>
      <c r="AV74" s="410"/>
      <c r="AW74" s="409"/>
      <c r="AX74" s="410"/>
      <c r="AY74" s="409">
        <v>0.7</v>
      </c>
      <c r="AZ74" s="410"/>
      <c r="BA74" s="409">
        <v>0.7</v>
      </c>
      <c r="BB74" s="410"/>
      <c r="BC74" s="409">
        <v>0.7</v>
      </c>
      <c r="BD74" s="410"/>
      <c r="BE74" s="409"/>
      <c r="BF74" s="410"/>
      <c r="BG74" s="409">
        <v>0.7</v>
      </c>
      <c r="BH74" s="410"/>
      <c r="BI74" s="409">
        <v>0.7</v>
      </c>
      <c r="BJ74" s="410"/>
      <c r="BK74" s="409">
        <v>0.7</v>
      </c>
      <c r="BL74" s="410"/>
      <c r="BM74" s="409"/>
      <c r="BN74" s="410"/>
      <c r="BO74" s="409"/>
      <c r="BP74" s="410"/>
      <c r="BQ74" s="409"/>
      <c r="BR74" s="410"/>
      <c r="BS74" s="409"/>
      <c r="BT74" s="410"/>
      <c r="BU74" s="409"/>
      <c r="BV74" s="410"/>
      <c r="BW74" s="409"/>
      <c r="BX74" s="410"/>
      <c r="BY74" s="409"/>
      <c r="BZ74" s="410"/>
    </row>
    <row r="75" spans="1:78" x14ac:dyDescent="0.35">
      <c r="A75" s="413" t="s">
        <v>257</v>
      </c>
      <c r="B75" s="413"/>
      <c r="C75" s="413"/>
      <c r="D75" s="413"/>
      <c r="E75" s="413"/>
      <c r="F75" s="413"/>
      <c r="G75" s="413"/>
      <c r="H75" s="413"/>
      <c r="I75" s="413"/>
      <c r="K75" s="409"/>
      <c r="L75" s="410"/>
      <c r="M75" s="409">
        <v>0.9</v>
      </c>
      <c r="N75" s="410"/>
      <c r="O75" s="409"/>
      <c r="P75" s="410"/>
      <c r="Q75" s="409"/>
      <c r="R75" s="410"/>
      <c r="S75" s="409">
        <v>1.2</v>
      </c>
      <c r="T75" s="410"/>
      <c r="U75" s="409"/>
      <c r="V75" s="410"/>
      <c r="W75" s="409"/>
      <c r="X75" s="410"/>
      <c r="Y75" s="409"/>
      <c r="Z75" s="410"/>
      <c r="AA75" s="409"/>
      <c r="AB75" s="410"/>
      <c r="AC75" s="409"/>
      <c r="AD75" s="410"/>
      <c r="AE75" s="409"/>
      <c r="AF75" s="410"/>
      <c r="AG75" s="409"/>
      <c r="AH75" s="410"/>
      <c r="AI75" s="409"/>
      <c r="AJ75" s="410"/>
      <c r="AK75" s="409"/>
      <c r="AL75" s="410"/>
      <c r="AM75" s="409"/>
      <c r="AN75" s="410"/>
      <c r="AO75" s="409"/>
      <c r="AP75" s="410"/>
      <c r="AQ75" s="409"/>
      <c r="AR75" s="410"/>
      <c r="AS75" s="409"/>
      <c r="AT75" s="410"/>
      <c r="AU75" s="409">
        <v>0.9</v>
      </c>
      <c r="AV75" s="410"/>
      <c r="AW75" s="409"/>
      <c r="AX75" s="410"/>
      <c r="AY75" s="409">
        <v>0.7</v>
      </c>
      <c r="AZ75" s="410"/>
      <c r="BA75" s="409">
        <v>0.7</v>
      </c>
      <c r="BB75" s="410"/>
      <c r="BC75" s="409">
        <v>0.7</v>
      </c>
      <c r="BD75" s="410"/>
      <c r="BE75" s="409"/>
      <c r="BF75" s="410"/>
      <c r="BG75" s="409">
        <v>0.7</v>
      </c>
      <c r="BH75" s="410"/>
      <c r="BI75" s="409">
        <v>0.7</v>
      </c>
      <c r="BJ75" s="410"/>
      <c r="BK75" s="409">
        <v>0.7</v>
      </c>
      <c r="BL75" s="410"/>
      <c r="BM75" s="409"/>
      <c r="BN75" s="410"/>
      <c r="BO75" s="409"/>
      <c r="BP75" s="410"/>
      <c r="BQ75" s="409"/>
      <c r="BR75" s="410"/>
      <c r="BS75" s="409"/>
      <c r="BT75" s="410"/>
      <c r="BU75" s="409"/>
      <c r="BV75" s="410"/>
      <c r="BW75" s="409"/>
      <c r="BX75" s="410"/>
      <c r="BY75" s="409"/>
      <c r="BZ75" s="410"/>
    </row>
    <row r="76" spans="1:78" x14ac:dyDescent="0.35">
      <c r="A76" s="413" t="s">
        <v>258</v>
      </c>
      <c r="B76" s="413"/>
      <c r="C76" s="413"/>
      <c r="D76" s="413"/>
      <c r="E76" s="413"/>
      <c r="F76" s="413"/>
      <c r="G76" s="413"/>
      <c r="H76" s="413"/>
      <c r="I76" s="413"/>
      <c r="K76" s="409"/>
      <c r="L76" s="410"/>
      <c r="M76" s="409">
        <v>0.9</v>
      </c>
      <c r="N76" s="410"/>
      <c r="O76" s="409"/>
      <c r="P76" s="410"/>
      <c r="Q76" s="409"/>
      <c r="R76" s="410"/>
      <c r="S76" s="409">
        <v>1.2</v>
      </c>
      <c r="T76" s="410"/>
      <c r="U76" s="409"/>
      <c r="V76" s="410"/>
      <c r="W76" s="409"/>
      <c r="X76" s="410"/>
      <c r="Y76" s="409"/>
      <c r="Z76" s="410"/>
      <c r="AA76" s="409"/>
      <c r="AB76" s="410"/>
      <c r="AC76" s="409"/>
      <c r="AD76" s="410"/>
      <c r="AE76" s="409"/>
      <c r="AF76" s="410"/>
      <c r="AG76" s="409"/>
      <c r="AH76" s="410"/>
      <c r="AI76" s="409"/>
      <c r="AJ76" s="410"/>
      <c r="AK76" s="409"/>
      <c r="AL76" s="410"/>
      <c r="AM76" s="409"/>
      <c r="AN76" s="410"/>
      <c r="AO76" s="409"/>
      <c r="AP76" s="410"/>
      <c r="AQ76" s="409"/>
      <c r="AR76" s="410"/>
      <c r="AS76" s="409"/>
      <c r="AT76" s="410"/>
      <c r="AU76" s="409">
        <v>0.9</v>
      </c>
      <c r="AV76" s="410"/>
      <c r="AW76" s="409"/>
      <c r="AX76" s="410"/>
      <c r="AY76" s="409">
        <v>0.7</v>
      </c>
      <c r="AZ76" s="410"/>
      <c r="BA76" s="409">
        <v>0.7</v>
      </c>
      <c r="BB76" s="410"/>
      <c r="BC76" s="409">
        <v>0.7</v>
      </c>
      <c r="BD76" s="410"/>
      <c r="BE76" s="409"/>
      <c r="BF76" s="410"/>
      <c r="BG76" s="409">
        <v>0.7</v>
      </c>
      <c r="BH76" s="410"/>
      <c r="BI76" s="409">
        <v>0.7</v>
      </c>
      <c r="BJ76" s="410"/>
      <c r="BK76" s="409">
        <v>0.7</v>
      </c>
      <c r="BL76" s="410"/>
      <c r="BM76" s="409"/>
      <c r="BN76" s="410"/>
      <c r="BO76" s="409"/>
      <c r="BP76" s="410"/>
      <c r="BQ76" s="409"/>
      <c r="BR76" s="410"/>
      <c r="BS76" s="409"/>
      <c r="BT76" s="410"/>
      <c r="BU76" s="409"/>
      <c r="BV76" s="410"/>
      <c r="BW76" s="409"/>
      <c r="BX76" s="410"/>
      <c r="BY76" s="409"/>
      <c r="BZ76" s="410"/>
    </row>
    <row r="77" spans="1:78" x14ac:dyDescent="0.35">
      <c r="A77" s="413" t="s">
        <v>259</v>
      </c>
      <c r="B77" s="413"/>
      <c r="C77" s="413"/>
      <c r="D77" s="413"/>
      <c r="E77" s="413"/>
      <c r="F77" s="413"/>
      <c r="G77" s="413"/>
      <c r="H77" s="413"/>
      <c r="I77" s="413"/>
      <c r="K77" s="409"/>
      <c r="L77" s="410"/>
      <c r="M77" s="409">
        <v>0.9</v>
      </c>
      <c r="N77" s="410"/>
      <c r="O77" s="409"/>
      <c r="P77" s="410"/>
      <c r="Q77" s="409"/>
      <c r="R77" s="410"/>
      <c r="S77" s="409">
        <v>1.2</v>
      </c>
      <c r="T77" s="410"/>
      <c r="U77" s="409"/>
      <c r="V77" s="410"/>
      <c r="W77" s="409"/>
      <c r="X77" s="410"/>
      <c r="Y77" s="409"/>
      <c r="Z77" s="410"/>
      <c r="AA77" s="409"/>
      <c r="AB77" s="410"/>
      <c r="AC77" s="409"/>
      <c r="AD77" s="410"/>
      <c r="AE77" s="409"/>
      <c r="AF77" s="410"/>
      <c r="AG77" s="409"/>
      <c r="AH77" s="410"/>
      <c r="AI77" s="409"/>
      <c r="AJ77" s="410"/>
      <c r="AK77" s="409"/>
      <c r="AL77" s="410"/>
      <c r="AM77" s="409"/>
      <c r="AN77" s="410"/>
      <c r="AO77" s="409"/>
      <c r="AP77" s="410"/>
      <c r="AQ77" s="409"/>
      <c r="AR77" s="410"/>
      <c r="AS77" s="409"/>
      <c r="AT77" s="410"/>
      <c r="AU77" s="409">
        <v>0.9</v>
      </c>
      <c r="AV77" s="410"/>
      <c r="AW77" s="409"/>
      <c r="AX77" s="410"/>
      <c r="AY77" s="409">
        <v>0.7</v>
      </c>
      <c r="AZ77" s="410"/>
      <c r="BA77" s="409">
        <v>0.7</v>
      </c>
      <c r="BB77" s="410"/>
      <c r="BC77" s="409">
        <v>0.7</v>
      </c>
      <c r="BD77" s="410"/>
      <c r="BE77" s="409"/>
      <c r="BF77" s="410"/>
      <c r="BG77" s="409">
        <v>0.7</v>
      </c>
      <c r="BH77" s="410"/>
      <c r="BI77" s="409">
        <v>0.7</v>
      </c>
      <c r="BJ77" s="410"/>
      <c r="BK77" s="409">
        <v>0.7</v>
      </c>
      <c r="BL77" s="410"/>
      <c r="BM77" s="409"/>
      <c r="BN77" s="410"/>
      <c r="BO77" s="409"/>
      <c r="BP77" s="410"/>
      <c r="BQ77" s="409"/>
      <c r="BR77" s="410"/>
      <c r="BS77" s="409"/>
      <c r="BT77" s="410"/>
      <c r="BU77" s="409"/>
      <c r="BV77" s="410"/>
      <c r="BW77" s="409"/>
      <c r="BX77" s="410"/>
      <c r="BY77" s="409"/>
      <c r="BZ77" s="410"/>
    </row>
    <row r="78" spans="1:78" x14ac:dyDescent="0.35">
      <c r="A78" s="413" t="s">
        <v>260</v>
      </c>
      <c r="B78" s="413"/>
      <c r="C78" s="413"/>
      <c r="D78" s="413"/>
      <c r="E78" s="413"/>
      <c r="F78" s="413"/>
      <c r="G78" s="413"/>
      <c r="H78" s="413"/>
      <c r="I78" s="413"/>
      <c r="K78" s="409"/>
      <c r="L78" s="410"/>
      <c r="M78" s="409">
        <v>0.9</v>
      </c>
      <c r="N78" s="410"/>
      <c r="O78" s="409"/>
      <c r="P78" s="410"/>
      <c r="Q78" s="409"/>
      <c r="R78" s="410"/>
      <c r="S78" s="409">
        <v>1.2</v>
      </c>
      <c r="T78" s="410"/>
      <c r="U78" s="409"/>
      <c r="V78" s="410"/>
      <c r="W78" s="409"/>
      <c r="X78" s="410"/>
      <c r="Y78" s="409"/>
      <c r="Z78" s="410"/>
      <c r="AA78" s="409"/>
      <c r="AB78" s="410"/>
      <c r="AC78" s="409"/>
      <c r="AD78" s="410"/>
      <c r="AE78" s="409"/>
      <c r="AF78" s="410"/>
      <c r="AG78" s="409"/>
      <c r="AH78" s="410"/>
      <c r="AI78" s="409"/>
      <c r="AJ78" s="410"/>
      <c r="AK78" s="409"/>
      <c r="AL78" s="410"/>
      <c r="AM78" s="409"/>
      <c r="AN78" s="410"/>
      <c r="AO78" s="409"/>
      <c r="AP78" s="410"/>
      <c r="AQ78" s="409"/>
      <c r="AR78" s="410"/>
      <c r="AS78" s="409"/>
      <c r="AT78" s="410"/>
      <c r="AU78" s="409">
        <v>0.9</v>
      </c>
      <c r="AV78" s="410"/>
      <c r="AW78" s="409"/>
      <c r="AX78" s="410"/>
      <c r="AY78" s="409">
        <v>0.7</v>
      </c>
      <c r="AZ78" s="410"/>
      <c r="BA78" s="409">
        <v>0.7</v>
      </c>
      <c r="BB78" s="410"/>
      <c r="BC78" s="409">
        <v>0.7</v>
      </c>
      <c r="BD78" s="410"/>
      <c r="BE78" s="409"/>
      <c r="BF78" s="410"/>
      <c r="BG78" s="409">
        <v>0.7</v>
      </c>
      <c r="BH78" s="410"/>
      <c r="BI78" s="409">
        <v>0.7</v>
      </c>
      <c r="BJ78" s="410"/>
      <c r="BK78" s="409">
        <v>0.7</v>
      </c>
      <c r="BL78" s="410"/>
      <c r="BM78" s="409"/>
      <c r="BN78" s="410"/>
      <c r="BO78" s="409"/>
      <c r="BP78" s="410"/>
      <c r="BQ78" s="409"/>
      <c r="BR78" s="410"/>
      <c r="BS78" s="409"/>
      <c r="BT78" s="410"/>
      <c r="BU78" s="409"/>
      <c r="BV78" s="410"/>
      <c r="BW78" s="409"/>
      <c r="BX78" s="410"/>
      <c r="BY78" s="409"/>
      <c r="BZ78" s="410"/>
    </row>
    <row r="79" spans="1:78" x14ac:dyDescent="0.35">
      <c r="A79" s="413" t="s">
        <v>262</v>
      </c>
      <c r="B79" s="413"/>
      <c r="C79" s="413"/>
      <c r="D79" s="413"/>
      <c r="E79" s="413"/>
      <c r="F79" s="413"/>
      <c r="G79" s="413"/>
      <c r="H79" s="413"/>
      <c r="I79" s="413"/>
      <c r="K79" s="409"/>
      <c r="L79" s="410"/>
      <c r="M79" s="409">
        <v>0.9</v>
      </c>
      <c r="N79" s="410"/>
      <c r="O79" s="409"/>
      <c r="P79" s="410"/>
      <c r="Q79" s="409"/>
      <c r="R79" s="410"/>
      <c r="S79" s="409">
        <v>1.2</v>
      </c>
      <c r="T79" s="410"/>
      <c r="U79" s="409"/>
      <c r="V79" s="410"/>
      <c r="W79" s="409"/>
      <c r="X79" s="410"/>
      <c r="Y79" s="409"/>
      <c r="Z79" s="410"/>
      <c r="AA79" s="409"/>
      <c r="AB79" s="410"/>
      <c r="AC79" s="409"/>
      <c r="AD79" s="410"/>
      <c r="AE79" s="409"/>
      <c r="AF79" s="410"/>
      <c r="AG79" s="409"/>
      <c r="AH79" s="410"/>
      <c r="AI79" s="409"/>
      <c r="AJ79" s="410"/>
      <c r="AK79" s="409"/>
      <c r="AL79" s="410"/>
      <c r="AM79" s="409"/>
      <c r="AN79" s="410"/>
      <c r="AO79" s="409"/>
      <c r="AP79" s="410"/>
      <c r="AQ79" s="409"/>
      <c r="AR79" s="410"/>
      <c r="AS79" s="409"/>
      <c r="AT79" s="410"/>
      <c r="AU79" s="409">
        <v>0.9</v>
      </c>
      <c r="AV79" s="410"/>
      <c r="AW79" s="409"/>
      <c r="AX79" s="410"/>
      <c r="AY79" s="409">
        <v>0.7</v>
      </c>
      <c r="AZ79" s="410"/>
      <c r="BA79" s="409">
        <v>0.7</v>
      </c>
      <c r="BB79" s="410"/>
      <c r="BC79" s="409">
        <v>0.7</v>
      </c>
      <c r="BD79" s="410"/>
      <c r="BE79" s="409"/>
      <c r="BF79" s="410"/>
      <c r="BG79" s="409">
        <v>0.7</v>
      </c>
      <c r="BH79" s="410"/>
      <c r="BI79" s="409">
        <v>0.7</v>
      </c>
      <c r="BJ79" s="410"/>
      <c r="BK79" s="409">
        <v>0.7</v>
      </c>
      <c r="BL79" s="410"/>
      <c r="BM79" s="409"/>
      <c r="BN79" s="410"/>
      <c r="BO79" s="409"/>
      <c r="BP79" s="410"/>
      <c r="BQ79" s="409"/>
      <c r="BR79" s="410"/>
      <c r="BS79" s="409"/>
      <c r="BT79" s="410"/>
      <c r="BU79" s="409"/>
      <c r="BV79" s="410"/>
      <c r="BW79" s="409"/>
      <c r="BX79" s="410"/>
      <c r="BY79" s="409"/>
      <c r="BZ79" s="410"/>
    </row>
    <row r="80" spans="1:78" x14ac:dyDescent="0.35">
      <c r="A80" s="413" t="s">
        <v>261</v>
      </c>
      <c r="B80" s="413"/>
      <c r="C80" s="413"/>
      <c r="D80" s="413"/>
      <c r="E80" s="413"/>
      <c r="F80" s="413"/>
      <c r="G80" s="413"/>
      <c r="H80" s="413"/>
      <c r="I80" s="413"/>
      <c r="K80" s="409"/>
      <c r="L80" s="410"/>
      <c r="M80" s="409">
        <v>0.9</v>
      </c>
      <c r="N80" s="410"/>
      <c r="O80" s="409"/>
      <c r="P80" s="410"/>
      <c r="Q80" s="409"/>
      <c r="R80" s="410"/>
      <c r="S80" s="409">
        <v>1.2</v>
      </c>
      <c r="T80" s="410"/>
      <c r="U80" s="409"/>
      <c r="V80" s="410"/>
      <c r="W80" s="409"/>
      <c r="X80" s="410"/>
      <c r="Y80" s="409"/>
      <c r="Z80" s="410"/>
      <c r="AA80" s="409"/>
      <c r="AB80" s="410"/>
      <c r="AC80" s="409"/>
      <c r="AD80" s="410"/>
      <c r="AE80" s="409"/>
      <c r="AF80" s="410"/>
      <c r="AG80" s="409"/>
      <c r="AH80" s="410"/>
      <c r="AI80" s="409"/>
      <c r="AJ80" s="410"/>
      <c r="AK80" s="409"/>
      <c r="AL80" s="410"/>
      <c r="AM80" s="409"/>
      <c r="AN80" s="410"/>
      <c r="AO80" s="409"/>
      <c r="AP80" s="410"/>
      <c r="AQ80" s="409"/>
      <c r="AR80" s="410"/>
      <c r="AS80" s="409"/>
      <c r="AT80" s="410"/>
      <c r="AU80" s="409">
        <v>0.9</v>
      </c>
      <c r="AV80" s="410"/>
      <c r="AW80" s="409"/>
      <c r="AX80" s="410"/>
      <c r="AY80" s="409">
        <v>0.7</v>
      </c>
      <c r="AZ80" s="410"/>
      <c r="BA80" s="409">
        <v>0.7</v>
      </c>
      <c r="BB80" s="410"/>
      <c r="BC80" s="409">
        <v>0.7</v>
      </c>
      <c r="BD80" s="410"/>
      <c r="BE80" s="409"/>
      <c r="BF80" s="410"/>
      <c r="BG80" s="409">
        <v>0.7</v>
      </c>
      <c r="BH80" s="410"/>
      <c r="BI80" s="409">
        <v>0.7</v>
      </c>
      <c r="BJ80" s="410"/>
      <c r="BK80" s="409">
        <v>0.7</v>
      </c>
      <c r="BL80" s="410"/>
      <c r="BM80" s="409"/>
      <c r="BN80" s="410"/>
      <c r="BO80" s="409"/>
      <c r="BP80" s="410"/>
      <c r="BQ80" s="409"/>
      <c r="BR80" s="410"/>
      <c r="BS80" s="409"/>
      <c r="BT80" s="410"/>
      <c r="BU80" s="409"/>
      <c r="BV80" s="410"/>
      <c r="BW80" s="409"/>
      <c r="BX80" s="410"/>
      <c r="BY80" s="409"/>
      <c r="BZ80" s="410"/>
    </row>
    <row r="81" spans="1:78" x14ac:dyDescent="0.35">
      <c r="A81" s="413" t="s">
        <v>263</v>
      </c>
      <c r="B81" s="413"/>
      <c r="C81" s="413"/>
      <c r="D81" s="413"/>
      <c r="E81" s="413"/>
      <c r="F81" s="413"/>
      <c r="G81" s="413"/>
      <c r="H81" s="413"/>
      <c r="I81" s="413"/>
      <c r="K81" s="409"/>
      <c r="L81" s="410"/>
      <c r="M81" s="409">
        <v>0.9</v>
      </c>
      <c r="N81" s="410"/>
      <c r="O81" s="409"/>
      <c r="P81" s="410"/>
      <c r="Q81" s="409"/>
      <c r="R81" s="410"/>
      <c r="S81" s="409">
        <v>1.2</v>
      </c>
      <c r="T81" s="410"/>
      <c r="U81" s="409"/>
      <c r="V81" s="410"/>
      <c r="W81" s="409"/>
      <c r="X81" s="410"/>
      <c r="Y81" s="409"/>
      <c r="Z81" s="410"/>
      <c r="AA81" s="409"/>
      <c r="AB81" s="410"/>
      <c r="AC81" s="409"/>
      <c r="AD81" s="410"/>
      <c r="AE81" s="409"/>
      <c r="AF81" s="410"/>
      <c r="AG81" s="409"/>
      <c r="AH81" s="410"/>
      <c r="AI81" s="409"/>
      <c r="AJ81" s="410"/>
      <c r="AK81" s="409"/>
      <c r="AL81" s="410"/>
      <c r="AM81" s="409"/>
      <c r="AN81" s="410"/>
      <c r="AO81" s="409"/>
      <c r="AP81" s="410"/>
      <c r="AQ81" s="409"/>
      <c r="AR81" s="410"/>
      <c r="AS81" s="409"/>
      <c r="AT81" s="410"/>
      <c r="AU81" s="409">
        <v>0.9</v>
      </c>
      <c r="AV81" s="410"/>
      <c r="AW81" s="409"/>
      <c r="AX81" s="410"/>
      <c r="AY81" s="409">
        <v>0.7</v>
      </c>
      <c r="AZ81" s="410"/>
      <c r="BA81" s="409">
        <v>0.7</v>
      </c>
      <c r="BB81" s="410"/>
      <c r="BC81" s="409">
        <v>0.7</v>
      </c>
      <c r="BD81" s="410"/>
      <c r="BE81" s="409"/>
      <c r="BF81" s="410"/>
      <c r="BG81" s="409">
        <v>0.7</v>
      </c>
      <c r="BH81" s="410"/>
      <c r="BI81" s="409">
        <v>0.7</v>
      </c>
      <c r="BJ81" s="410"/>
      <c r="BK81" s="409">
        <v>0.7</v>
      </c>
      <c r="BL81" s="410"/>
      <c r="BM81" s="409"/>
      <c r="BN81" s="410"/>
      <c r="BO81" s="409"/>
      <c r="BP81" s="410"/>
      <c r="BQ81" s="409"/>
      <c r="BR81" s="410"/>
      <c r="BS81" s="409"/>
      <c r="BT81" s="410"/>
      <c r="BU81" s="409"/>
      <c r="BV81" s="410"/>
      <c r="BW81" s="409"/>
      <c r="BX81" s="410"/>
      <c r="BY81" s="409"/>
      <c r="BZ81" s="410"/>
    </row>
    <row r="82" spans="1:78" ht="8.5" customHeight="1" x14ac:dyDescent="0.35"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</row>
    <row r="83" spans="1:78" x14ac:dyDescent="0.35">
      <c r="A83" s="543" t="s">
        <v>83</v>
      </c>
      <c r="B83" s="543"/>
      <c r="C83" s="543"/>
      <c r="D83" s="543"/>
      <c r="E83" s="543"/>
      <c r="F83" s="543"/>
      <c r="G83" s="543"/>
      <c r="H83" s="543"/>
      <c r="I83" s="543"/>
      <c r="K83" s="189"/>
      <c r="L83" s="189"/>
      <c r="M83" s="189"/>
      <c r="N83" s="189"/>
      <c r="O83" s="189"/>
      <c r="P83" s="189"/>
      <c r="Q83" s="196"/>
      <c r="R83" s="196"/>
      <c r="S83" s="196"/>
      <c r="T83" s="196"/>
      <c r="U83" s="195"/>
      <c r="V83" s="195"/>
      <c r="W83" s="189"/>
      <c r="X83" s="189"/>
      <c r="Y83" s="189"/>
      <c r="Z83" s="189"/>
      <c r="AA83" s="189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  <c r="AU83" s="189"/>
      <c r="AV83" s="189"/>
      <c r="AW83" s="189"/>
      <c r="AX83" s="189"/>
      <c r="AY83" s="189"/>
      <c r="AZ83" s="189"/>
      <c r="BA83" s="201"/>
      <c r="BB83" s="201"/>
      <c r="BC83" s="200"/>
      <c r="BD83" s="200"/>
      <c r="BE83" s="189"/>
      <c r="BF83" s="189"/>
      <c r="BG83" s="189"/>
      <c r="BH83" s="189"/>
      <c r="BI83" s="189"/>
      <c r="BJ83" s="189"/>
      <c r="BK83" s="198"/>
      <c r="BL83" s="198"/>
      <c r="BM83" s="197"/>
      <c r="BN83" s="197"/>
      <c r="BO83" s="197"/>
      <c r="BP83" s="197"/>
      <c r="BQ83" s="197"/>
      <c r="BR83" s="197"/>
      <c r="BS83" s="197"/>
      <c r="BT83" s="197"/>
      <c r="BU83" s="197"/>
      <c r="BV83" s="197"/>
      <c r="BW83" s="189"/>
      <c r="BX83" s="189"/>
      <c r="BY83" s="189"/>
      <c r="BZ83" s="189"/>
    </row>
    <row r="84" spans="1:78" x14ac:dyDescent="0.35">
      <c r="A84" s="413" t="s">
        <v>87</v>
      </c>
      <c r="B84" s="413"/>
      <c r="C84" s="413"/>
      <c r="D84" s="413"/>
      <c r="E84" s="413"/>
      <c r="F84" s="413"/>
      <c r="G84" s="413"/>
      <c r="H84" s="413"/>
      <c r="I84" s="413"/>
      <c r="K84" s="409">
        <v>0.8</v>
      </c>
      <c r="L84" s="410"/>
      <c r="M84" s="409">
        <v>1.3</v>
      </c>
      <c r="N84" s="410"/>
      <c r="O84" s="409">
        <v>1.4</v>
      </c>
      <c r="P84" s="410"/>
      <c r="Q84" s="409">
        <v>1.2</v>
      </c>
      <c r="R84" s="410"/>
      <c r="S84" s="409">
        <v>1.4</v>
      </c>
      <c r="T84" s="410"/>
      <c r="U84" s="409">
        <v>1.1000000000000001</v>
      </c>
      <c r="V84" s="410"/>
      <c r="W84" s="409"/>
      <c r="X84" s="410"/>
      <c r="Y84" s="409">
        <v>1.1000000000000001</v>
      </c>
      <c r="Z84" s="410"/>
      <c r="AA84" s="409"/>
      <c r="AB84" s="410"/>
      <c r="AC84" s="409"/>
      <c r="AD84" s="410"/>
      <c r="AE84" s="409"/>
      <c r="AF84" s="410"/>
      <c r="AG84" s="409">
        <v>1.4</v>
      </c>
      <c r="AH84" s="410"/>
      <c r="AI84" s="409"/>
      <c r="AJ84" s="410"/>
      <c r="AK84" s="409"/>
      <c r="AL84" s="410"/>
      <c r="AM84" s="409"/>
      <c r="AN84" s="410"/>
      <c r="AO84" s="409"/>
      <c r="AP84" s="410"/>
      <c r="AQ84" s="409"/>
      <c r="AR84" s="410"/>
      <c r="AS84" s="409"/>
      <c r="AT84" s="410"/>
      <c r="AU84" s="409">
        <v>1.4</v>
      </c>
      <c r="AV84" s="410"/>
      <c r="AW84" s="409"/>
      <c r="AX84" s="410"/>
      <c r="AY84" s="409">
        <v>0.8</v>
      </c>
      <c r="AZ84" s="410"/>
      <c r="BA84" s="409">
        <v>1.2</v>
      </c>
      <c r="BB84" s="410"/>
      <c r="BC84" s="409">
        <v>0.8</v>
      </c>
      <c r="BD84" s="410"/>
      <c r="BE84" s="409"/>
      <c r="BF84" s="410"/>
      <c r="BG84" s="409">
        <v>1.2</v>
      </c>
      <c r="BH84" s="410"/>
      <c r="BI84" s="409">
        <v>1.1000000000000001</v>
      </c>
      <c r="BJ84" s="410"/>
      <c r="BK84" s="409">
        <v>0.8</v>
      </c>
      <c r="BL84" s="410"/>
      <c r="BM84" s="409"/>
      <c r="BN84" s="410"/>
      <c r="BO84" s="409"/>
      <c r="BP84" s="410"/>
      <c r="BQ84" s="409"/>
      <c r="BR84" s="410"/>
      <c r="BS84" s="409"/>
      <c r="BT84" s="410"/>
      <c r="BU84" s="409"/>
      <c r="BV84" s="410"/>
      <c r="BW84" s="409"/>
      <c r="BX84" s="410"/>
      <c r="BY84" s="409"/>
      <c r="BZ84" s="410"/>
    </row>
    <row r="85" spans="1:78" x14ac:dyDescent="0.35">
      <c r="A85" s="413" t="s">
        <v>369</v>
      </c>
      <c r="B85" s="413"/>
      <c r="C85" s="413"/>
      <c r="D85" s="413"/>
      <c r="E85" s="413"/>
      <c r="F85" s="413"/>
      <c r="G85" s="413"/>
      <c r="H85" s="413"/>
      <c r="I85" s="413"/>
      <c r="K85" s="409">
        <v>0.8</v>
      </c>
      <c r="L85" s="410"/>
      <c r="M85" s="409">
        <v>1.3</v>
      </c>
      <c r="N85" s="410"/>
      <c r="O85" s="409">
        <v>1.3</v>
      </c>
      <c r="P85" s="410"/>
      <c r="Q85" s="409">
        <v>1.2</v>
      </c>
      <c r="R85" s="410"/>
      <c r="S85" s="409">
        <v>1.4</v>
      </c>
      <c r="T85" s="410"/>
      <c r="U85" s="409">
        <v>1.1000000000000001</v>
      </c>
      <c r="V85" s="410"/>
      <c r="W85" s="409"/>
      <c r="X85" s="410"/>
      <c r="Y85" s="409">
        <v>1.1000000000000001</v>
      </c>
      <c r="Z85" s="410"/>
      <c r="AA85" s="409"/>
      <c r="AB85" s="410"/>
      <c r="AC85" s="409"/>
      <c r="AD85" s="410"/>
      <c r="AE85" s="409"/>
      <c r="AF85" s="410"/>
      <c r="AG85" s="409">
        <v>1.4</v>
      </c>
      <c r="AH85" s="410"/>
      <c r="AI85" s="409"/>
      <c r="AJ85" s="410"/>
      <c r="AK85" s="409"/>
      <c r="AL85" s="410"/>
      <c r="AM85" s="409"/>
      <c r="AN85" s="410"/>
      <c r="AO85" s="409"/>
      <c r="AP85" s="410"/>
      <c r="AQ85" s="409"/>
      <c r="AR85" s="410"/>
      <c r="AS85" s="409"/>
      <c r="AT85" s="410"/>
      <c r="AU85" s="409">
        <v>1.4</v>
      </c>
      <c r="AV85" s="410"/>
      <c r="AW85" s="409"/>
      <c r="AX85" s="410"/>
      <c r="AY85" s="409">
        <v>0.8</v>
      </c>
      <c r="AZ85" s="410"/>
      <c r="BA85" s="409">
        <v>1.2</v>
      </c>
      <c r="BB85" s="410"/>
      <c r="BC85" s="409">
        <v>0.8</v>
      </c>
      <c r="BD85" s="410"/>
      <c r="BE85" s="409"/>
      <c r="BF85" s="410"/>
      <c r="BG85" s="409">
        <v>1.1000000000000001</v>
      </c>
      <c r="BH85" s="410"/>
      <c r="BI85" s="409">
        <v>1.1000000000000001</v>
      </c>
      <c r="BJ85" s="410"/>
      <c r="BK85" s="409">
        <v>1.3</v>
      </c>
      <c r="BL85" s="410"/>
      <c r="BM85" s="409"/>
      <c r="BN85" s="410"/>
      <c r="BO85" s="409"/>
      <c r="BP85" s="410"/>
      <c r="BQ85" s="409"/>
      <c r="BR85" s="410"/>
      <c r="BS85" s="409"/>
      <c r="BT85" s="410"/>
      <c r="BU85" s="409"/>
      <c r="BV85" s="410"/>
      <c r="BW85" s="409"/>
      <c r="BX85" s="410"/>
      <c r="BY85" s="409"/>
      <c r="BZ85" s="410"/>
    </row>
    <row r="86" spans="1:78" x14ac:dyDescent="0.35">
      <c r="A86" s="413" t="s">
        <v>88</v>
      </c>
      <c r="B86" s="413"/>
      <c r="C86" s="413"/>
      <c r="D86" s="413"/>
      <c r="E86" s="413"/>
      <c r="F86" s="413"/>
      <c r="G86" s="413"/>
      <c r="H86" s="413"/>
      <c r="I86" s="413"/>
      <c r="K86" s="409">
        <v>1</v>
      </c>
      <c r="L86" s="410"/>
      <c r="M86" s="409">
        <v>1.4</v>
      </c>
      <c r="N86" s="410"/>
      <c r="O86" s="409">
        <v>1.4</v>
      </c>
      <c r="P86" s="410"/>
      <c r="Q86" s="409">
        <v>1</v>
      </c>
      <c r="R86" s="410"/>
      <c r="S86" s="409">
        <v>1.4</v>
      </c>
      <c r="T86" s="410"/>
      <c r="U86" s="409">
        <v>1.1000000000000001</v>
      </c>
      <c r="V86" s="410"/>
      <c r="W86" s="409"/>
      <c r="X86" s="410"/>
      <c r="Y86" s="409">
        <v>1.4</v>
      </c>
      <c r="Z86" s="410"/>
      <c r="AA86" s="409"/>
      <c r="AB86" s="410"/>
      <c r="AC86" s="409"/>
      <c r="AD86" s="410"/>
      <c r="AE86" s="409"/>
      <c r="AF86" s="410"/>
      <c r="AG86" s="409">
        <v>1.4</v>
      </c>
      <c r="AH86" s="410"/>
      <c r="AI86" s="409"/>
      <c r="AJ86" s="410"/>
      <c r="AK86" s="409"/>
      <c r="AL86" s="410"/>
      <c r="AM86" s="409"/>
      <c r="AN86" s="410"/>
      <c r="AO86" s="409"/>
      <c r="AP86" s="410"/>
      <c r="AQ86" s="409"/>
      <c r="AR86" s="410"/>
      <c r="AS86" s="409"/>
      <c r="AT86" s="410"/>
      <c r="AU86" s="409">
        <v>1.4</v>
      </c>
      <c r="AV86" s="410"/>
      <c r="AW86" s="409"/>
      <c r="AX86" s="410"/>
      <c r="AY86" s="409">
        <v>0.8</v>
      </c>
      <c r="AZ86" s="410"/>
      <c r="BA86" s="409">
        <v>1.2</v>
      </c>
      <c r="BB86" s="410"/>
      <c r="BC86" s="409">
        <v>1.1000000000000001</v>
      </c>
      <c r="BD86" s="410"/>
      <c r="BE86" s="409"/>
      <c r="BF86" s="410"/>
      <c r="BG86" s="409">
        <v>1.2</v>
      </c>
      <c r="BH86" s="410"/>
      <c r="BI86" s="409">
        <v>1.2</v>
      </c>
      <c r="BJ86" s="410"/>
      <c r="BK86" s="409">
        <v>0.8</v>
      </c>
      <c r="BL86" s="410"/>
      <c r="BM86" s="409"/>
      <c r="BN86" s="410"/>
      <c r="BO86" s="409"/>
      <c r="BP86" s="410"/>
      <c r="BQ86" s="409"/>
      <c r="BR86" s="410"/>
      <c r="BS86" s="409"/>
      <c r="BT86" s="410"/>
      <c r="BU86" s="409"/>
      <c r="BV86" s="410"/>
      <c r="BW86" s="409"/>
      <c r="BX86" s="410"/>
      <c r="BY86" s="409"/>
      <c r="BZ86" s="410"/>
    </row>
    <row r="87" spans="1:78" x14ac:dyDescent="0.35">
      <c r="A87" s="413" t="s">
        <v>86</v>
      </c>
      <c r="B87" s="413"/>
      <c r="C87" s="413"/>
      <c r="D87" s="413"/>
      <c r="E87" s="413"/>
      <c r="F87" s="413"/>
      <c r="G87" s="413"/>
      <c r="H87" s="413"/>
      <c r="I87" s="413"/>
      <c r="K87" s="409">
        <v>0.8</v>
      </c>
      <c r="L87" s="410"/>
      <c r="M87" s="409">
        <v>1.3</v>
      </c>
      <c r="N87" s="410"/>
      <c r="O87" s="409">
        <v>1.2</v>
      </c>
      <c r="P87" s="410"/>
      <c r="Q87" s="409">
        <v>0.7</v>
      </c>
      <c r="R87" s="410"/>
      <c r="S87" s="409">
        <v>1.4</v>
      </c>
      <c r="T87" s="410"/>
      <c r="U87" s="409">
        <v>1.1000000000000001</v>
      </c>
      <c r="V87" s="410"/>
      <c r="W87" s="409"/>
      <c r="X87" s="410"/>
      <c r="Y87" s="409">
        <v>1.1000000000000001</v>
      </c>
      <c r="Z87" s="410"/>
      <c r="AA87" s="409"/>
      <c r="AB87" s="410"/>
      <c r="AC87" s="409"/>
      <c r="AD87" s="410"/>
      <c r="AE87" s="409"/>
      <c r="AF87" s="410"/>
      <c r="AG87" s="409">
        <v>1.4</v>
      </c>
      <c r="AH87" s="410"/>
      <c r="AI87" s="409"/>
      <c r="AJ87" s="410"/>
      <c r="AK87" s="409"/>
      <c r="AL87" s="410"/>
      <c r="AM87" s="409"/>
      <c r="AN87" s="410"/>
      <c r="AO87" s="409"/>
      <c r="AP87" s="410"/>
      <c r="AQ87" s="409"/>
      <c r="AR87" s="410"/>
      <c r="AS87" s="409"/>
      <c r="AT87" s="410"/>
      <c r="AU87" s="409">
        <v>1.4</v>
      </c>
      <c r="AV87" s="410"/>
      <c r="AW87" s="409"/>
      <c r="AX87" s="410"/>
      <c r="AY87" s="409">
        <v>0.8</v>
      </c>
      <c r="AZ87" s="410"/>
      <c r="BA87" s="409">
        <v>1.2</v>
      </c>
      <c r="BB87" s="410"/>
      <c r="BC87" s="409">
        <v>0.8</v>
      </c>
      <c r="BD87" s="410"/>
      <c r="BE87" s="409"/>
      <c r="BF87" s="410"/>
      <c r="BG87" s="409">
        <v>1.1000000000000001</v>
      </c>
      <c r="BH87" s="410"/>
      <c r="BI87" s="409">
        <v>1.1000000000000001</v>
      </c>
      <c r="BJ87" s="410"/>
      <c r="BK87" s="409" t="s">
        <v>675</v>
      </c>
      <c r="BL87" s="410"/>
      <c r="BM87" s="409"/>
      <c r="BN87" s="410"/>
      <c r="BO87" s="409"/>
      <c r="BP87" s="410"/>
      <c r="BQ87" s="409"/>
      <c r="BR87" s="410"/>
      <c r="BS87" s="409"/>
      <c r="BT87" s="410"/>
      <c r="BU87" s="409"/>
      <c r="BV87" s="410"/>
      <c r="BW87" s="409"/>
      <c r="BX87" s="410"/>
      <c r="BY87" s="409"/>
      <c r="BZ87" s="410"/>
    </row>
    <row r="88" spans="1:78" x14ac:dyDescent="0.35">
      <c r="A88" s="413" t="s">
        <v>84</v>
      </c>
      <c r="B88" s="413"/>
      <c r="C88" s="413"/>
      <c r="D88" s="413"/>
      <c r="E88" s="413"/>
      <c r="F88" s="413"/>
      <c r="G88" s="413"/>
      <c r="H88" s="413"/>
      <c r="I88" s="413"/>
      <c r="K88" s="409">
        <v>0.8</v>
      </c>
      <c r="L88" s="410"/>
      <c r="M88" s="409">
        <v>1.3</v>
      </c>
      <c r="N88" s="410"/>
      <c r="O88" s="409">
        <v>1.5</v>
      </c>
      <c r="P88" s="410"/>
      <c r="Q88" s="409">
        <v>1</v>
      </c>
      <c r="R88" s="410"/>
      <c r="S88" s="409">
        <v>1.4</v>
      </c>
      <c r="T88" s="410"/>
      <c r="U88" s="409">
        <v>1.1000000000000001</v>
      </c>
      <c r="V88" s="410"/>
      <c r="W88" s="409"/>
      <c r="X88" s="410"/>
      <c r="Y88" s="409">
        <v>1.1000000000000001</v>
      </c>
      <c r="Z88" s="410"/>
      <c r="AA88" s="409"/>
      <c r="AB88" s="410"/>
      <c r="AC88" s="409"/>
      <c r="AD88" s="410"/>
      <c r="AE88" s="409"/>
      <c r="AF88" s="410"/>
      <c r="AG88" s="409">
        <v>1.4</v>
      </c>
      <c r="AH88" s="410"/>
      <c r="AI88" s="409"/>
      <c r="AJ88" s="410"/>
      <c r="AK88" s="409"/>
      <c r="AL88" s="410"/>
      <c r="AM88" s="409"/>
      <c r="AN88" s="410"/>
      <c r="AO88" s="409"/>
      <c r="AP88" s="410"/>
      <c r="AQ88" s="409"/>
      <c r="AR88" s="410"/>
      <c r="AS88" s="409"/>
      <c r="AT88" s="410"/>
      <c r="AU88" s="409">
        <v>1.4</v>
      </c>
      <c r="AV88" s="410"/>
      <c r="AW88" s="409"/>
      <c r="AX88" s="410"/>
      <c r="AY88" s="409">
        <v>0.8</v>
      </c>
      <c r="AZ88" s="410"/>
      <c r="BA88" s="409">
        <v>1.2</v>
      </c>
      <c r="BB88" s="410"/>
      <c r="BC88" s="409">
        <v>0.8</v>
      </c>
      <c r="BD88" s="410"/>
      <c r="BE88" s="409"/>
      <c r="BF88" s="410"/>
      <c r="BG88" s="409">
        <v>1.1000000000000001</v>
      </c>
      <c r="BH88" s="410"/>
      <c r="BI88" s="409">
        <v>1.1000000000000001</v>
      </c>
      <c r="BJ88" s="410"/>
      <c r="BK88" s="409">
        <v>0.8</v>
      </c>
      <c r="BL88" s="410"/>
      <c r="BM88" s="409"/>
      <c r="BN88" s="410"/>
      <c r="BO88" s="409"/>
      <c r="BP88" s="410"/>
      <c r="BQ88" s="409"/>
      <c r="BR88" s="410"/>
      <c r="BS88" s="409"/>
      <c r="BT88" s="410"/>
      <c r="BU88" s="409"/>
      <c r="BV88" s="410"/>
      <c r="BW88" s="409"/>
      <c r="BX88" s="410"/>
      <c r="BY88" s="409"/>
      <c r="BZ88" s="410"/>
    </row>
    <row r="89" spans="1:78" x14ac:dyDescent="0.35">
      <c r="A89" s="413" t="s">
        <v>85</v>
      </c>
      <c r="B89" s="413"/>
      <c r="C89" s="413"/>
      <c r="D89" s="413"/>
      <c r="E89" s="413"/>
      <c r="F89" s="413"/>
      <c r="G89" s="413"/>
      <c r="H89" s="413"/>
      <c r="I89" s="413"/>
      <c r="K89" s="409">
        <v>0.8</v>
      </c>
      <c r="L89" s="410"/>
      <c r="M89" s="409">
        <v>1</v>
      </c>
      <c r="N89" s="410"/>
      <c r="O89" s="409">
        <v>1.1000000000000001</v>
      </c>
      <c r="P89" s="410"/>
      <c r="Q89" s="409">
        <v>1</v>
      </c>
      <c r="R89" s="410"/>
      <c r="S89" s="409">
        <v>1.4</v>
      </c>
      <c r="T89" s="410"/>
      <c r="U89" s="409">
        <v>1.1000000000000001</v>
      </c>
      <c r="V89" s="410"/>
      <c r="W89" s="409"/>
      <c r="X89" s="410"/>
      <c r="Y89" s="409">
        <v>1.1000000000000001</v>
      </c>
      <c r="Z89" s="410"/>
      <c r="AA89" s="409"/>
      <c r="AB89" s="410"/>
      <c r="AC89" s="409"/>
      <c r="AD89" s="410"/>
      <c r="AE89" s="409"/>
      <c r="AF89" s="410"/>
      <c r="AG89" s="409">
        <v>1.4</v>
      </c>
      <c r="AH89" s="410"/>
      <c r="AI89" s="409"/>
      <c r="AJ89" s="410"/>
      <c r="AK89" s="409"/>
      <c r="AL89" s="410"/>
      <c r="AM89" s="409"/>
      <c r="AN89" s="410"/>
      <c r="AO89" s="409"/>
      <c r="AP89" s="410"/>
      <c r="AQ89" s="409"/>
      <c r="AR89" s="410"/>
      <c r="AS89" s="409"/>
      <c r="AT89" s="410"/>
      <c r="AU89" s="409">
        <v>1.4</v>
      </c>
      <c r="AV89" s="410"/>
      <c r="AW89" s="409"/>
      <c r="AX89" s="410"/>
      <c r="AY89" s="409">
        <v>0.8</v>
      </c>
      <c r="AZ89" s="410"/>
      <c r="BA89" s="409">
        <v>0.8</v>
      </c>
      <c r="BB89" s="410"/>
      <c r="BC89" s="409">
        <v>0.8</v>
      </c>
      <c r="BD89" s="410"/>
      <c r="BE89" s="409"/>
      <c r="BF89" s="410"/>
      <c r="BG89" s="409">
        <v>1.1000000000000001</v>
      </c>
      <c r="BH89" s="410"/>
      <c r="BI89" s="409">
        <v>1.1000000000000001</v>
      </c>
      <c r="BJ89" s="410"/>
      <c r="BK89" s="409">
        <v>0.8</v>
      </c>
      <c r="BL89" s="410"/>
      <c r="BM89" s="409"/>
      <c r="BN89" s="410"/>
      <c r="BO89" s="409"/>
      <c r="BP89" s="410"/>
      <c r="BQ89" s="409"/>
      <c r="BR89" s="410"/>
      <c r="BS89" s="409"/>
      <c r="BT89" s="410"/>
      <c r="BU89" s="409"/>
      <c r="BV89" s="410"/>
      <c r="BW89" s="409"/>
      <c r="BX89" s="410"/>
      <c r="BY89" s="409"/>
      <c r="BZ89" s="410"/>
    </row>
    <row r="90" spans="1:78" ht="8.5" customHeight="1" x14ac:dyDescent="0.35"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</row>
    <row r="91" spans="1:78" x14ac:dyDescent="0.35">
      <c r="A91" s="543" t="s">
        <v>89</v>
      </c>
      <c r="B91" s="543"/>
      <c r="C91" s="543"/>
      <c r="D91" s="543"/>
      <c r="E91" s="543"/>
      <c r="F91" s="543"/>
      <c r="G91" s="543"/>
      <c r="H91" s="543"/>
      <c r="I91" s="543"/>
      <c r="K91" s="189"/>
      <c r="L91" s="189"/>
      <c r="M91" s="189"/>
      <c r="N91" s="189"/>
      <c r="O91" s="189"/>
      <c r="P91" s="189"/>
      <c r="Q91" s="196"/>
      <c r="R91" s="196"/>
      <c r="S91" s="196"/>
      <c r="T91" s="196"/>
      <c r="U91" s="195"/>
      <c r="V91" s="195"/>
      <c r="W91" s="189"/>
      <c r="X91" s="189"/>
      <c r="Y91" s="189"/>
      <c r="Z91" s="189"/>
      <c r="AA91" s="189"/>
      <c r="AB91" s="189"/>
      <c r="AC91" s="189"/>
      <c r="AD91" s="189"/>
      <c r="AE91" s="189"/>
      <c r="AF91" s="189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  <c r="AU91" s="189"/>
      <c r="AV91" s="189"/>
      <c r="AW91" s="189"/>
      <c r="AX91" s="189"/>
      <c r="AY91" s="189"/>
      <c r="AZ91" s="189"/>
      <c r="BA91" s="201"/>
      <c r="BB91" s="201"/>
      <c r="BC91" s="200"/>
      <c r="BD91" s="200"/>
      <c r="BE91" s="189"/>
      <c r="BF91" s="189"/>
      <c r="BG91" s="189"/>
      <c r="BH91" s="189"/>
      <c r="BI91" s="189"/>
      <c r="BJ91" s="189"/>
      <c r="BK91" s="198"/>
      <c r="BL91" s="198"/>
      <c r="BM91" s="197"/>
      <c r="BN91" s="197"/>
      <c r="BO91" s="197"/>
      <c r="BP91" s="197"/>
      <c r="BQ91" s="197"/>
      <c r="BR91" s="197"/>
      <c r="BS91" s="197"/>
      <c r="BT91" s="197"/>
      <c r="BU91" s="197"/>
      <c r="BV91" s="197"/>
      <c r="BW91" s="189"/>
      <c r="BX91" s="189"/>
      <c r="BY91" s="189"/>
      <c r="BZ91" s="189"/>
    </row>
    <row r="92" spans="1:78" x14ac:dyDescent="0.35">
      <c r="A92" s="413" t="s">
        <v>94</v>
      </c>
      <c r="B92" s="413"/>
      <c r="C92" s="413"/>
      <c r="D92" s="413"/>
      <c r="E92" s="413"/>
      <c r="F92" s="413"/>
      <c r="G92" s="413"/>
      <c r="H92" s="413"/>
      <c r="I92" s="413"/>
      <c r="K92" s="409">
        <v>0.8</v>
      </c>
      <c r="L92" s="410"/>
      <c r="M92" s="409">
        <v>1.1000000000000001</v>
      </c>
      <c r="N92" s="410"/>
      <c r="O92" s="409">
        <v>1.2</v>
      </c>
      <c r="P92" s="410"/>
      <c r="Q92" s="409">
        <v>0.7</v>
      </c>
      <c r="R92" s="410"/>
      <c r="S92" s="409">
        <v>1.3</v>
      </c>
      <c r="T92" s="410"/>
      <c r="U92" s="409">
        <v>1</v>
      </c>
      <c r="V92" s="410"/>
      <c r="W92" s="409"/>
      <c r="X92" s="410"/>
      <c r="Y92" s="409"/>
      <c r="Z92" s="410"/>
      <c r="AA92" s="409"/>
      <c r="AB92" s="410"/>
      <c r="AC92" s="409"/>
      <c r="AD92" s="410"/>
      <c r="AE92" s="409"/>
      <c r="AF92" s="410"/>
      <c r="AG92" s="409">
        <v>0.9</v>
      </c>
      <c r="AH92" s="410"/>
      <c r="AI92" s="409"/>
      <c r="AJ92" s="410"/>
      <c r="AK92" s="409"/>
      <c r="AL92" s="410"/>
      <c r="AM92" s="409"/>
      <c r="AN92" s="410"/>
      <c r="AO92" s="409"/>
      <c r="AP92" s="410"/>
      <c r="AQ92" s="409"/>
      <c r="AR92" s="410"/>
      <c r="AS92" s="409"/>
      <c r="AT92" s="410"/>
      <c r="AU92" s="409"/>
      <c r="AV92" s="410"/>
      <c r="AW92" s="409"/>
      <c r="AX92" s="410"/>
      <c r="AY92" s="409">
        <v>0.7</v>
      </c>
      <c r="AZ92" s="410"/>
      <c r="BA92" s="409">
        <v>1.1000000000000001</v>
      </c>
      <c r="BB92" s="410"/>
      <c r="BC92" s="409">
        <v>0.7</v>
      </c>
      <c r="BD92" s="410"/>
      <c r="BE92" s="409"/>
      <c r="BF92" s="410"/>
      <c r="BG92" s="409">
        <v>1.1000000000000001</v>
      </c>
      <c r="BH92" s="410"/>
      <c r="BI92" s="409">
        <v>0.8</v>
      </c>
      <c r="BJ92" s="410"/>
      <c r="BK92" s="409">
        <v>0.8</v>
      </c>
      <c r="BL92" s="410"/>
      <c r="BM92" s="409"/>
      <c r="BN92" s="410"/>
      <c r="BO92" s="409"/>
      <c r="BP92" s="410"/>
      <c r="BQ92" s="409"/>
      <c r="BR92" s="410"/>
      <c r="BS92" s="409"/>
      <c r="BT92" s="410"/>
      <c r="BU92" s="409"/>
      <c r="BV92" s="410"/>
      <c r="BW92" s="409"/>
      <c r="BX92" s="410"/>
      <c r="BY92" s="409"/>
      <c r="BZ92" s="410"/>
    </row>
    <row r="93" spans="1:78" x14ac:dyDescent="0.35">
      <c r="A93" s="413" t="s">
        <v>368</v>
      </c>
      <c r="B93" s="413"/>
      <c r="C93" s="413"/>
      <c r="D93" s="413"/>
      <c r="E93" s="413"/>
      <c r="F93" s="413"/>
      <c r="G93" s="413"/>
      <c r="H93" s="413"/>
      <c r="I93" s="413"/>
      <c r="K93" s="409">
        <v>0.8</v>
      </c>
      <c r="L93" s="410"/>
      <c r="M93" s="409">
        <v>1.1000000000000001</v>
      </c>
      <c r="N93" s="410"/>
      <c r="O93" s="409">
        <v>0.7</v>
      </c>
      <c r="P93" s="410"/>
      <c r="Q93" s="409">
        <v>0.7</v>
      </c>
      <c r="R93" s="410"/>
      <c r="S93" s="409">
        <v>1.3</v>
      </c>
      <c r="T93" s="410"/>
      <c r="U93" s="409">
        <v>1</v>
      </c>
      <c r="V93" s="410"/>
      <c r="W93" s="409"/>
      <c r="X93" s="410"/>
      <c r="Y93" s="409"/>
      <c r="Z93" s="410"/>
      <c r="AA93" s="409"/>
      <c r="AB93" s="410"/>
      <c r="AC93" s="409"/>
      <c r="AD93" s="410"/>
      <c r="AE93" s="409"/>
      <c r="AF93" s="410"/>
      <c r="AG93" s="409">
        <v>0.9</v>
      </c>
      <c r="AH93" s="410"/>
      <c r="AI93" s="409"/>
      <c r="AJ93" s="410"/>
      <c r="AK93" s="409"/>
      <c r="AL93" s="410"/>
      <c r="AM93" s="409"/>
      <c r="AN93" s="410"/>
      <c r="AO93" s="409"/>
      <c r="AP93" s="410"/>
      <c r="AQ93" s="409"/>
      <c r="AR93" s="410"/>
      <c r="AS93" s="409"/>
      <c r="AT93" s="410"/>
      <c r="AU93" s="409"/>
      <c r="AV93" s="410"/>
      <c r="AW93" s="409"/>
      <c r="AX93" s="410"/>
      <c r="AY93" s="409">
        <v>0.7</v>
      </c>
      <c r="AZ93" s="410"/>
      <c r="BA93" s="409">
        <v>1.1000000000000001</v>
      </c>
      <c r="BB93" s="410"/>
      <c r="BC93" s="409">
        <v>0.7</v>
      </c>
      <c r="BD93" s="410"/>
      <c r="BE93" s="409"/>
      <c r="BF93" s="410"/>
      <c r="BG93" s="409">
        <v>0.8</v>
      </c>
      <c r="BH93" s="410"/>
      <c r="BI93" s="409">
        <v>0.8</v>
      </c>
      <c r="BJ93" s="410"/>
      <c r="BK93" s="409">
        <v>0.8</v>
      </c>
      <c r="BL93" s="410"/>
      <c r="BM93" s="409"/>
      <c r="BN93" s="410"/>
      <c r="BO93" s="409"/>
      <c r="BP93" s="410"/>
      <c r="BQ93" s="409"/>
      <c r="BR93" s="410"/>
      <c r="BS93" s="409"/>
      <c r="BT93" s="410"/>
      <c r="BU93" s="409"/>
      <c r="BV93" s="410"/>
      <c r="BW93" s="409"/>
      <c r="BX93" s="410"/>
      <c r="BY93" s="409"/>
      <c r="BZ93" s="410"/>
    </row>
    <row r="94" spans="1:78" x14ac:dyDescent="0.35">
      <c r="A94" s="413" t="s">
        <v>227</v>
      </c>
      <c r="B94" s="413"/>
      <c r="C94" s="413"/>
      <c r="D94" s="413"/>
      <c r="E94" s="413"/>
      <c r="F94" s="413"/>
      <c r="G94" s="413"/>
      <c r="H94" s="413"/>
      <c r="I94" s="413"/>
      <c r="K94" s="409">
        <v>0.8</v>
      </c>
      <c r="L94" s="410"/>
      <c r="M94" s="409">
        <v>1.1000000000000001</v>
      </c>
      <c r="N94" s="410"/>
      <c r="O94" s="409">
        <v>1.3</v>
      </c>
      <c r="P94" s="410"/>
      <c r="Q94" s="409">
        <v>0.7</v>
      </c>
      <c r="R94" s="410"/>
      <c r="S94" s="409">
        <v>1.3</v>
      </c>
      <c r="T94" s="410"/>
      <c r="U94" s="409">
        <v>1</v>
      </c>
      <c r="V94" s="410"/>
      <c r="W94" s="409"/>
      <c r="X94" s="410"/>
      <c r="Y94" s="409"/>
      <c r="Z94" s="410"/>
      <c r="AA94" s="409"/>
      <c r="AB94" s="410"/>
      <c r="AC94" s="409"/>
      <c r="AD94" s="410"/>
      <c r="AE94" s="409"/>
      <c r="AF94" s="410"/>
      <c r="AG94" s="409">
        <v>0.9</v>
      </c>
      <c r="AH94" s="410"/>
      <c r="AI94" s="409"/>
      <c r="AJ94" s="410"/>
      <c r="AK94" s="409"/>
      <c r="AL94" s="410"/>
      <c r="AM94" s="409"/>
      <c r="AN94" s="410"/>
      <c r="AO94" s="409"/>
      <c r="AP94" s="410"/>
      <c r="AQ94" s="409"/>
      <c r="AR94" s="410"/>
      <c r="AS94" s="409"/>
      <c r="AT94" s="410"/>
      <c r="AU94" s="409"/>
      <c r="AV94" s="410"/>
      <c r="AW94" s="409"/>
      <c r="AX94" s="410"/>
      <c r="AY94" s="409">
        <v>0.7</v>
      </c>
      <c r="AZ94" s="410"/>
      <c r="BA94" s="409">
        <v>1.1000000000000001</v>
      </c>
      <c r="BB94" s="410"/>
      <c r="BC94" s="409">
        <v>0.7</v>
      </c>
      <c r="BD94" s="410"/>
      <c r="BE94" s="409"/>
      <c r="BF94" s="410"/>
      <c r="BG94" s="409">
        <v>1.1000000000000001</v>
      </c>
      <c r="BH94" s="410"/>
      <c r="BI94" s="409">
        <v>0.8</v>
      </c>
      <c r="BJ94" s="410"/>
      <c r="BK94" s="409" t="s">
        <v>674</v>
      </c>
      <c r="BL94" s="410"/>
      <c r="BM94" s="409"/>
      <c r="BN94" s="410"/>
      <c r="BO94" s="409"/>
      <c r="BP94" s="410"/>
      <c r="BQ94" s="409"/>
      <c r="BR94" s="410"/>
      <c r="BS94" s="409"/>
      <c r="BT94" s="410"/>
      <c r="BU94" s="409"/>
      <c r="BV94" s="410"/>
      <c r="BW94" s="409"/>
      <c r="BX94" s="410"/>
      <c r="BY94" s="409"/>
      <c r="BZ94" s="410"/>
    </row>
    <row r="95" spans="1:78" x14ac:dyDescent="0.35">
      <c r="A95" s="413" t="s">
        <v>227</v>
      </c>
      <c r="B95" s="413"/>
      <c r="C95" s="413"/>
      <c r="D95" s="413"/>
      <c r="E95" s="413"/>
      <c r="F95" s="413"/>
      <c r="G95" s="413"/>
      <c r="H95" s="413"/>
      <c r="I95" s="413"/>
      <c r="K95" s="409">
        <v>0.8</v>
      </c>
      <c r="L95" s="410"/>
      <c r="M95" s="409">
        <v>1.1000000000000001</v>
      </c>
      <c r="N95" s="410"/>
      <c r="O95" s="409">
        <v>1</v>
      </c>
      <c r="P95" s="410"/>
      <c r="Q95" s="409">
        <v>0.7</v>
      </c>
      <c r="R95" s="410"/>
      <c r="S95" s="409">
        <v>1.3</v>
      </c>
      <c r="T95" s="410"/>
      <c r="U95" s="409">
        <v>1</v>
      </c>
      <c r="V95" s="410"/>
      <c r="W95" s="409"/>
      <c r="X95" s="410"/>
      <c r="Y95" s="409"/>
      <c r="Z95" s="410"/>
      <c r="AA95" s="409"/>
      <c r="AB95" s="410"/>
      <c r="AC95" s="409"/>
      <c r="AD95" s="410"/>
      <c r="AE95" s="409"/>
      <c r="AF95" s="410"/>
      <c r="AG95" s="409">
        <v>0.9</v>
      </c>
      <c r="AH95" s="410"/>
      <c r="AI95" s="409"/>
      <c r="AJ95" s="410"/>
      <c r="AK95" s="409"/>
      <c r="AL95" s="410"/>
      <c r="AM95" s="409"/>
      <c r="AN95" s="410"/>
      <c r="AO95" s="409"/>
      <c r="AP95" s="410"/>
      <c r="AQ95" s="409"/>
      <c r="AR95" s="410"/>
      <c r="AS95" s="409"/>
      <c r="AT95" s="410"/>
      <c r="AU95" s="409"/>
      <c r="AV95" s="410"/>
      <c r="AW95" s="409"/>
      <c r="AX95" s="410"/>
      <c r="AY95" s="409">
        <v>0.7</v>
      </c>
      <c r="AZ95" s="410"/>
      <c r="BA95" s="409">
        <v>1.1000000000000001</v>
      </c>
      <c r="BB95" s="410"/>
      <c r="BC95" s="409">
        <v>0.7</v>
      </c>
      <c r="BD95" s="410"/>
      <c r="BE95" s="409"/>
      <c r="BF95" s="410"/>
      <c r="BG95" s="409">
        <v>1.1000000000000001</v>
      </c>
      <c r="BH95" s="410"/>
      <c r="BI95" s="409">
        <v>0.8</v>
      </c>
      <c r="BJ95" s="410"/>
      <c r="BK95" s="409">
        <v>0.8</v>
      </c>
      <c r="BL95" s="410"/>
      <c r="BM95" s="409"/>
      <c r="BN95" s="410"/>
      <c r="BO95" s="409"/>
      <c r="BP95" s="410"/>
      <c r="BQ95" s="409"/>
      <c r="BR95" s="410"/>
      <c r="BS95" s="409"/>
      <c r="BT95" s="410"/>
      <c r="BU95" s="409"/>
      <c r="BV95" s="410"/>
      <c r="BW95" s="409"/>
      <c r="BX95" s="410"/>
      <c r="BY95" s="409"/>
      <c r="BZ95" s="410"/>
    </row>
    <row r="96" spans="1:78" x14ac:dyDescent="0.35">
      <c r="A96" s="413" t="s">
        <v>227</v>
      </c>
      <c r="B96" s="413"/>
      <c r="C96" s="413"/>
      <c r="D96" s="413"/>
      <c r="E96" s="413"/>
      <c r="F96" s="413"/>
      <c r="G96" s="413"/>
      <c r="H96" s="413"/>
      <c r="I96" s="413"/>
      <c r="K96" s="409">
        <v>0.8</v>
      </c>
      <c r="L96" s="410"/>
      <c r="M96" s="409">
        <v>1.1000000000000001</v>
      </c>
      <c r="N96" s="410"/>
      <c r="O96" s="409">
        <v>1</v>
      </c>
      <c r="P96" s="410"/>
      <c r="Q96" s="409">
        <v>0.7</v>
      </c>
      <c r="R96" s="410"/>
      <c r="S96" s="409">
        <v>1.3</v>
      </c>
      <c r="T96" s="410"/>
      <c r="U96" s="409">
        <v>1</v>
      </c>
      <c r="V96" s="410"/>
      <c r="W96" s="409"/>
      <c r="X96" s="410"/>
      <c r="Y96" s="409"/>
      <c r="Z96" s="410"/>
      <c r="AA96" s="409"/>
      <c r="AB96" s="410"/>
      <c r="AC96" s="409"/>
      <c r="AD96" s="410"/>
      <c r="AE96" s="409"/>
      <c r="AF96" s="410"/>
      <c r="AG96" s="409">
        <v>0.9</v>
      </c>
      <c r="AH96" s="410"/>
      <c r="AI96" s="409"/>
      <c r="AJ96" s="410"/>
      <c r="AK96" s="409"/>
      <c r="AL96" s="410"/>
      <c r="AM96" s="409"/>
      <c r="AN96" s="410"/>
      <c r="AO96" s="409"/>
      <c r="AP96" s="410"/>
      <c r="AQ96" s="409"/>
      <c r="AR96" s="410"/>
      <c r="AS96" s="409"/>
      <c r="AT96" s="410"/>
      <c r="AU96" s="409"/>
      <c r="AV96" s="410"/>
      <c r="AW96" s="409"/>
      <c r="AX96" s="410"/>
      <c r="AY96" s="409">
        <v>0.7</v>
      </c>
      <c r="AZ96" s="410"/>
      <c r="BA96" s="409">
        <v>1.1000000000000001</v>
      </c>
      <c r="BB96" s="410"/>
      <c r="BC96" s="409">
        <v>0.7</v>
      </c>
      <c r="BD96" s="410"/>
      <c r="BE96" s="409"/>
      <c r="BF96" s="410"/>
      <c r="BG96" s="409">
        <v>1.1000000000000001</v>
      </c>
      <c r="BH96" s="410"/>
      <c r="BI96" s="409">
        <v>0.8</v>
      </c>
      <c r="BJ96" s="410"/>
      <c r="BK96" s="409">
        <v>0.8</v>
      </c>
      <c r="BL96" s="410"/>
      <c r="BM96" s="409"/>
      <c r="BN96" s="410"/>
      <c r="BO96" s="409"/>
      <c r="BP96" s="410"/>
      <c r="BQ96" s="409"/>
      <c r="BR96" s="410"/>
      <c r="BS96" s="409"/>
      <c r="BT96" s="410"/>
      <c r="BU96" s="409"/>
      <c r="BV96" s="410"/>
      <c r="BW96" s="409"/>
      <c r="BX96" s="410"/>
      <c r="BY96" s="409"/>
      <c r="BZ96" s="410"/>
    </row>
    <row r="97" spans="1:78" x14ac:dyDescent="0.35">
      <c r="A97" s="413" t="s">
        <v>229</v>
      </c>
      <c r="B97" s="413"/>
      <c r="C97" s="413"/>
      <c r="D97" s="413"/>
      <c r="E97" s="413"/>
      <c r="F97" s="413"/>
      <c r="G97" s="413"/>
      <c r="H97" s="413"/>
      <c r="I97" s="413"/>
      <c r="K97" s="409" t="s">
        <v>386</v>
      </c>
      <c r="L97" s="410"/>
      <c r="M97" s="409" t="s">
        <v>396</v>
      </c>
      <c r="N97" s="410"/>
      <c r="O97" s="409">
        <v>1.2</v>
      </c>
      <c r="P97" s="410"/>
      <c r="Q97" s="409">
        <v>1.3</v>
      </c>
      <c r="R97" s="410"/>
      <c r="S97" s="409">
        <v>1.3</v>
      </c>
      <c r="T97" s="410"/>
      <c r="U97" s="409">
        <v>1</v>
      </c>
      <c r="V97" s="410"/>
      <c r="W97" s="409"/>
      <c r="X97" s="410"/>
      <c r="Y97" s="409"/>
      <c r="Z97" s="410"/>
      <c r="AA97" s="409"/>
      <c r="AB97" s="410"/>
      <c r="AC97" s="409"/>
      <c r="AD97" s="410"/>
      <c r="AE97" s="409"/>
      <c r="AF97" s="410"/>
      <c r="AG97" s="409" t="s">
        <v>386</v>
      </c>
      <c r="AH97" s="410"/>
      <c r="AI97" s="409"/>
      <c r="AJ97" s="410"/>
      <c r="AK97" s="409"/>
      <c r="AL97" s="410"/>
      <c r="AM97" s="409"/>
      <c r="AN97" s="410"/>
      <c r="AO97" s="409"/>
      <c r="AP97" s="410"/>
      <c r="AQ97" s="409"/>
      <c r="AR97" s="410"/>
      <c r="AS97" s="409"/>
      <c r="AT97" s="410"/>
      <c r="AU97" s="409"/>
      <c r="AV97" s="410"/>
      <c r="AW97" s="409"/>
      <c r="AX97" s="410"/>
      <c r="AY97" s="409">
        <v>0.7</v>
      </c>
      <c r="AZ97" s="410"/>
      <c r="BA97" s="409">
        <v>1.1000000000000001</v>
      </c>
      <c r="BB97" s="410"/>
      <c r="BC97" s="409">
        <v>0.7</v>
      </c>
      <c r="BD97" s="410"/>
      <c r="BE97" s="409"/>
      <c r="BF97" s="410"/>
      <c r="BG97" s="409">
        <v>1.1000000000000001</v>
      </c>
      <c r="BH97" s="410"/>
      <c r="BI97" s="409" t="s">
        <v>387</v>
      </c>
      <c r="BJ97" s="410"/>
      <c r="BK97" s="409" t="s">
        <v>674</v>
      </c>
      <c r="BL97" s="410"/>
      <c r="BM97" s="409"/>
      <c r="BN97" s="410"/>
      <c r="BO97" s="409"/>
      <c r="BP97" s="410"/>
      <c r="BQ97" s="409"/>
      <c r="BR97" s="410"/>
      <c r="BS97" s="409"/>
      <c r="BT97" s="410"/>
      <c r="BU97" s="409"/>
      <c r="BV97" s="410"/>
      <c r="BW97" s="409"/>
      <c r="BX97" s="410"/>
      <c r="BY97" s="409"/>
      <c r="BZ97" s="410"/>
    </row>
    <row r="98" spans="1:78" x14ac:dyDescent="0.35">
      <c r="A98" s="413" t="s">
        <v>229</v>
      </c>
      <c r="B98" s="413"/>
      <c r="C98" s="413"/>
      <c r="D98" s="413"/>
      <c r="E98" s="413"/>
      <c r="F98" s="413"/>
      <c r="G98" s="413"/>
      <c r="H98" s="413"/>
      <c r="I98" s="413"/>
      <c r="K98" s="409">
        <v>0.8</v>
      </c>
      <c r="L98" s="410"/>
      <c r="M98" s="409">
        <v>1.1000000000000001</v>
      </c>
      <c r="N98" s="410"/>
      <c r="O98" s="409">
        <v>1</v>
      </c>
      <c r="P98" s="410"/>
      <c r="Q98" s="409">
        <v>0.7</v>
      </c>
      <c r="R98" s="410"/>
      <c r="S98" s="409">
        <v>1.3</v>
      </c>
      <c r="T98" s="410"/>
      <c r="U98" s="409">
        <v>1</v>
      </c>
      <c r="V98" s="410"/>
      <c r="W98" s="409"/>
      <c r="X98" s="410"/>
      <c r="Y98" s="409"/>
      <c r="Z98" s="410"/>
      <c r="AA98" s="409"/>
      <c r="AB98" s="410"/>
      <c r="AC98" s="409"/>
      <c r="AD98" s="410"/>
      <c r="AE98" s="409"/>
      <c r="AF98" s="410"/>
      <c r="AG98" s="409">
        <v>0.9</v>
      </c>
      <c r="AH98" s="410"/>
      <c r="AI98" s="409"/>
      <c r="AJ98" s="410"/>
      <c r="AK98" s="409"/>
      <c r="AL98" s="410"/>
      <c r="AM98" s="409"/>
      <c r="AN98" s="410"/>
      <c r="AO98" s="409"/>
      <c r="AP98" s="410"/>
      <c r="AQ98" s="409"/>
      <c r="AR98" s="410"/>
      <c r="AS98" s="409"/>
      <c r="AT98" s="410"/>
      <c r="AU98" s="409"/>
      <c r="AV98" s="410"/>
      <c r="AW98" s="409"/>
      <c r="AX98" s="410"/>
      <c r="AY98" s="409">
        <v>0.7</v>
      </c>
      <c r="AZ98" s="410"/>
      <c r="BA98" s="409">
        <v>1.1000000000000001</v>
      </c>
      <c r="BB98" s="410"/>
      <c r="BC98" s="409">
        <v>0.7</v>
      </c>
      <c r="BD98" s="410"/>
      <c r="BE98" s="409"/>
      <c r="BF98" s="410"/>
      <c r="BG98" s="409">
        <v>1.1000000000000001</v>
      </c>
      <c r="BH98" s="410"/>
      <c r="BI98" s="409">
        <v>0.8</v>
      </c>
      <c r="BJ98" s="410"/>
      <c r="BK98" s="409">
        <v>0.8</v>
      </c>
      <c r="BL98" s="410"/>
      <c r="BM98" s="409"/>
      <c r="BN98" s="410"/>
      <c r="BO98" s="409"/>
      <c r="BP98" s="410"/>
      <c r="BQ98" s="409"/>
      <c r="BR98" s="410"/>
      <c r="BS98" s="409"/>
      <c r="BT98" s="410"/>
      <c r="BU98" s="409"/>
      <c r="BV98" s="410"/>
      <c r="BW98" s="409"/>
      <c r="BX98" s="410"/>
      <c r="BY98" s="409"/>
      <c r="BZ98" s="410"/>
    </row>
    <row r="99" spans="1:78" x14ac:dyDescent="0.35">
      <c r="A99" s="413" t="s">
        <v>229</v>
      </c>
      <c r="B99" s="413"/>
      <c r="C99" s="413"/>
      <c r="D99" s="413"/>
      <c r="E99" s="413"/>
      <c r="F99" s="413"/>
      <c r="G99" s="413"/>
      <c r="H99" s="413"/>
      <c r="I99" s="413"/>
      <c r="K99" s="409">
        <v>0.8</v>
      </c>
      <c r="L99" s="410"/>
      <c r="M99" s="409">
        <v>1.1000000000000001</v>
      </c>
      <c r="N99" s="410"/>
      <c r="O99" s="409">
        <v>1</v>
      </c>
      <c r="P99" s="410"/>
      <c r="Q99" s="409">
        <v>0.7</v>
      </c>
      <c r="R99" s="410"/>
      <c r="S99" s="409">
        <v>1.3</v>
      </c>
      <c r="T99" s="410"/>
      <c r="U99" s="409">
        <v>1</v>
      </c>
      <c r="V99" s="410"/>
      <c r="W99" s="409"/>
      <c r="X99" s="410"/>
      <c r="Y99" s="409"/>
      <c r="Z99" s="410"/>
      <c r="AA99" s="409"/>
      <c r="AB99" s="410"/>
      <c r="AC99" s="409"/>
      <c r="AD99" s="410"/>
      <c r="AE99" s="409"/>
      <c r="AF99" s="410"/>
      <c r="AG99" s="409">
        <v>0.9</v>
      </c>
      <c r="AH99" s="410"/>
      <c r="AI99" s="409"/>
      <c r="AJ99" s="410"/>
      <c r="AK99" s="409"/>
      <c r="AL99" s="410"/>
      <c r="AM99" s="409"/>
      <c r="AN99" s="410"/>
      <c r="AO99" s="409"/>
      <c r="AP99" s="410"/>
      <c r="AQ99" s="409"/>
      <c r="AR99" s="410"/>
      <c r="AS99" s="409"/>
      <c r="AT99" s="410"/>
      <c r="AU99" s="409"/>
      <c r="AV99" s="410"/>
      <c r="AW99" s="409"/>
      <c r="AX99" s="410"/>
      <c r="AY99" s="409">
        <v>0.7</v>
      </c>
      <c r="AZ99" s="410"/>
      <c r="BA99" s="409">
        <v>1.1000000000000001</v>
      </c>
      <c r="BB99" s="410"/>
      <c r="BC99" s="409">
        <v>0.7</v>
      </c>
      <c r="BD99" s="410"/>
      <c r="BE99" s="409"/>
      <c r="BF99" s="410"/>
      <c r="BG99" s="409">
        <v>1.1000000000000001</v>
      </c>
      <c r="BH99" s="410"/>
      <c r="BI99" s="409">
        <v>0.8</v>
      </c>
      <c r="BJ99" s="410"/>
      <c r="BK99" s="409">
        <v>0.8</v>
      </c>
      <c r="BL99" s="410"/>
      <c r="BM99" s="409"/>
      <c r="BN99" s="410"/>
      <c r="BO99" s="409"/>
      <c r="BP99" s="410"/>
      <c r="BQ99" s="409"/>
      <c r="BR99" s="410"/>
      <c r="BS99" s="409"/>
      <c r="BT99" s="410"/>
      <c r="BU99" s="409"/>
      <c r="BV99" s="410"/>
      <c r="BW99" s="409"/>
      <c r="BX99" s="410"/>
      <c r="BY99" s="409"/>
      <c r="BZ99" s="410"/>
    </row>
    <row r="100" spans="1:78" x14ac:dyDescent="0.35">
      <c r="A100" s="413" t="s">
        <v>187</v>
      </c>
      <c r="B100" s="413"/>
      <c r="C100" s="413"/>
      <c r="D100" s="413"/>
      <c r="E100" s="413"/>
      <c r="F100" s="413"/>
      <c r="G100" s="413"/>
      <c r="H100" s="413"/>
      <c r="I100" s="413"/>
      <c r="K100" s="409">
        <v>0.8</v>
      </c>
      <c r="L100" s="410"/>
      <c r="M100" s="409">
        <v>1.1000000000000001</v>
      </c>
      <c r="N100" s="410"/>
      <c r="O100" s="409">
        <v>1</v>
      </c>
      <c r="P100" s="410"/>
      <c r="Q100" s="409">
        <v>0.7</v>
      </c>
      <c r="R100" s="410"/>
      <c r="S100" s="409">
        <v>1.3</v>
      </c>
      <c r="T100" s="410"/>
      <c r="U100" s="409">
        <v>1</v>
      </c>
      <c r="V100" s="410"/>
      <c r="W100" s="409"/>
      <c r="X100" s="410"/>
      <c r="Y100" s="409"/>
      <c r="Z100" s="410"/>
      <c r="AA100" s="409"/>
      <c r="AB100" s="410"/>
      <c r="AC100" s="409"/>
      <c r="AD100" s="410"/>
      <c r="AE100" s="409"/>
      <c r="AF100" s="410"/>
      <c r="AG100" s="409">
        <v>0.7</v>
      </c>
      <c r="AH100" s="410"/>
      <c r="AI100" s="409"/>
      <c r="AJ100" s="410"/>
      <c r="AK100" s="409"/>
      <c r="AL100" s="410"/>
      <c r="AM100" s="409"/>
      <c r="AN100" s="410"/>
      <c r="AO100" s="409"/>
      <c r="AP100" s="410"/>
      <c r="AQ100" s="409"/>
      <c r="AR100" s="410"/>
      <c r="AS100" s="409"/>
      <c r="AT100" s="410"/>
      <c r="AU100" s="409"/>
      <c r="AV100" s="410"/>
      <c r="AW100" s="409"/>
      <c r="AX100" s="410"/>
      <c r="AY100" s="409">
        <v>0.7</v>
      </c>
      <c r="AZ100" s="410"/>
      <c r="BA100" s="409">
        <v>1.1000000000000001</v>
      </c>
      <c r="BB100" s="410"/>
      <c r="BC100" s="409">
        <v>0.7</v>
      </c>
      <c r="BD100" s="410"/>
      <c r="BE100" s="409"/>
      <c r="BF100" s="410"/>
      <c r="BG100" s="409">
        <v>0.7</v>
      </c>
      <c r="BH100" s="410"/>
      <c r="BI100" s="409">
        <v>0.8</v>
      </c>
      <c r="BJ100" s="410"/>
      <c r="BK100" s="409">
        <v>0.8</v>
      </c>
      <c r="BL100" s="410"/>
      <c r="BM100" s="409"/>
      <c r="BN100" s="410"/>
      <c r="BO100" s="409"/>
      <c r="BP100" s="410"/>
      <c r="BQ100" s="409"/>
      <c r="BR100" s="410"/>
      <c r="BS100" s="409"/>
      <c r="BT100" s="410"/>
      <c r="BU100" s="409"/>
      <c r="BV100" s="410"/>
      <c r="BW100" s="409"/>
      <c r="BX100" s="410"/>
      <c r="BY100" s="409"/>
      <c r="BZ100" s="410"/>
    </row>
    <row r="101" spans="1:78" x14ac:dyDescent="0.35">
      <c r="A101" s="413" t="s">
        <v>90</v>
      </c>
      <c r="B101" s="413"/>
      <c r="C101" s="413"/>
      <c r="D101" s="413"/>
      <c r="E101" s="413"/>
      <c r="F101" s="413"/>
      <c r="G101" s="413"/>
      <c r="H101" s="413"/>
      <c r="I101" s="413"/>
      <c r="K101" s="409">
        <v>0.8</v>
      </c>
      <c r="L101" s="410"/>
      <c r="M101" s="409">
        <v>1.1000000000000001</v>
      </c>
      <c r="N101" s="410"/>
      <c r="O101" s="409">
        <v>1</v>
      </c>
      <c r="P101" s="410"/>
      <c r="Q101" s="409">
        <v>0.7</v>
      </c>
      <c r="R101" s="410"/>
      <c r="S101" s="409">
        <v>1.3</v>
      </c>
      <c r="T101" s="410"/>
      <c r="U101" s="409">
        <v>1</v>
      </c>
      <c r="V101" s="410"/>
      <c r="W101" s="409"/>
      <c r="X101" s="410"/>
      <c r="Y101" s="409"/>
      <c r="Z101" s="410"/>
      <c r="AA101" s="409"/>
      <c r="AB101" s="410"/>
      <c r="AC101" s="409"/>
      <c r="AD101" s="410"/>
      <c r="AE101" s="409"/>
      <c r="AF101" s="410"/>
      <c r="AG101" s="409">
        <v>0.7</v>
      </c>
      <c r="AH101" s="410"/>
      <c r="AI101" s="409"/>
      <c r="AJ101" s="410"/>
      <c r="AK101" s="409"/>
      <c r="AL101" s="410"/>
      <c r="AM101" s="409"/>
      <c r="AN101" s="410"/>
      <c r="AO101" s="409"/>
      <c r="AP101" s="410"/>
      <c r="AQ101" s="409"/>
      <c r="AR101" s="410"/>
      <c r="AS101" s="409"/>
      <c r="AT101" s="410"/>
      <c r="AU101" s="409"/>
      <c r="AV101" s="410"/>
      <c r="AW101" s="409"/>
      <c r="AX101" s="410"/>
      <c r="AY101" s="409">
        <v>0.7</v>
      </c>
      <c r="AZ101" s="410"/>
      <c r="BA101" s="409">
        <v>1.1000000000000001</v>
      </c>
      <c r="BB101" s="410"/>
      <c r="BC101" s="409">
        <v>0.7</v>
      </c>
      <c r="BD101" s="410"/>
      <c r="BE101" s="409"/>
      <c r="BF101" s="410"/>
      <c r="BG101" s="409">
        <v>0.7</v>
      </c>
      <c r="BH101" s="410"/>
      <c r="BI101" s="409">
        <v>0.8</v>
      </c>
      <c r="BJ101" s="410"/>
      <c r="BK101" s="409">
        <v>0.8</v>
      </c>
      <c r="BL101" s="410"/>
      <c r="BM101" s="409"/>
      <c r="BN101" s="410"/>
      <c r="BO101" s="409"/>
      <c r="BP101" s="410"/>
      <c r="BQ101" s="409"/>
      <c r="BR101" s="410"/>
      <c r="BS101" s="409"/>
      <c r="BT101" s="410"/>
      <c r="BU101" s="409"/>
      <c r="BV101" s="410"/>
      <c r="BW101" s="409"/>
      <c r="BX101" s="410"/>
      <c r="BY101" s="409"/>
      <c r="BZ101" s="410"/>
    </row>
    <row r="102" spans="1:78" x14ac:dyDescent="0.35">
      <c r="A102" s="413" t="s">
        <v>91</v>
      </c>
      <c r="B102" s="413"/>
      <c r="C102" s="413"/>
      <c r="D102" s="413"/>
      <c r="E102" s="413"/>
      <c r="F102" s="413"/>
      <c r="G102" s="413"/>
      <c r="H102" s="413"/>
      <c r="I102" s="413"/>
      <c r="K102" s="409">
        <v>0.8</v>
      </c>
      <c r="L102" s="410"/>
      <c r="M102" s="409">
        <v>1.2</v>
      </c>
      <c r="N102" s="410"/>
      <c r="O102" s="409">
        <v>1</v>
      </c>
      <c r="P102" s="410"/>
      <c r="Q102" s="409">
        <v>0.7</v>
      </c>
      <c r="R102" s="410"/>
      <c r="S102" s="409">
        <v>1.3</v>
      </c>
      <c r="T102" s="410"/>
      <c r="U102" s="409">
        <v>1</v>
      </c>
      <c r="V102" s="410"/>
      <c r="W102" s="409"/>
      <c r="X102" s="410"/>
      <c r="Y102" s="409"/>
      <c r="Z102" s="410"/>
      <c r="AA102" s="409"/>
      <c r="AB102" s="410"/>
      <c r="AC102" s="409"/>
      <c r="AD102" s="410"/>
      <c r="AE102" s="409"/>
      <c r="AF102" s="410"/>
      <c r="AG102" s="409">
        <v>0.7</v>
      </c>
      <c r="AH102" s="410"/>
      <c r="AI102" s="409"/>
      <c r="AJ102" s="410"/>
      <c r="AK102" s="409"/>
      <c r="AL102" s="410"/>
      <c r="AM102" s="409"/>
      <c r="AN102" s="410"/>
      <c r="AO102" s="409"/>
      <c r="AP102" s="410"/>
      <c r="AQ102" s="409"/>
      <c r="AR102" s="410"/>
      <c r="AS102" s="409"/>
      <c r="AT102" s="410"/>
      <c r="AU102" s="409"/>
      <c r="AV102" s="410"/>
      <c r="AW102" s="409"/>
      <c r="AX102" s="410"/>
      <c r="AY102" s="409">
        <v>0.7</v>
      </c>
      <c r="AZ102" s="410"/>
      <c r="BA102" s="409">
        <v>1.1000000000000001</v>
      </c>
      <c r="BB102" s="410"/>
      <c r="BC102" s="409">
        <v>0.7</v>
      </c>
      <c r="BD102" s="410"/>
      <c r="BE102" s="409"/>
      <c r="BF102" s="410"/>
      <c r="BG102" s="409">
        <v>1.1000000000000001</v>
      </c>
      <c r="BH102" s="410"/>
      <c r="BI102" s="409">
        <v>0.8</v>
      </c>
      <c r="BJ102" s="410"/>
      <c r="BK102" s="409">
        <v>0.8</v>
      </c>
      <c r="BL102" s="410"/>
      <c r="BM102" s="409"/>
      <c r="BN102" s="410"/>
      <c r="BO102" s="409"/>
      <c r="BP102" s="410"/>
      <c r="BQ102" s="409"/>
      <c r="BR102" s="410"/>
      <c r="BS102" s="409"/>
      <c r="BT102" s="410"/>
      <c r="BU102" s="409"/>
      <c r="BV102" s="410"/>
      <c r="BW102" s="409"/>
      <c r="BX102" s="410"/>
      <c r="BY102" s="409"/>
      <c r="BZ102" s="410"/>
    </row>
    <row r="103" spans="1:78" x14ac:dyDescent="0.35">
      <c r="A103" s="413" t="s">
        <v>92</v>
      </c>
      <c r="B103" s="413"/>
      <c r="C103" s="413"/>
      <c r="D103" s="413"/>
      <c r="E103" s="413"/>
      <c r="F103" s="413"/>
      <c r="G103" s="413"/>
      <c r="H103" s="413"/>
      <c r="I103" s="413"/>
      <c r="K103" s="409">
        <v>0.8</v>
      </c>
      <c r="L103" s="410"/>
      <c r="M103" s="409">
        <v>1.1000000000000001</v>
      </c>
      <c r="N103" s="410"/>
      <c r="O103" s="409">
        <v>1</v>
      </c>
      <c r="P103" s="410"/>
      <c r="Q103" s="409">
        <v>0.7</v>
      </c>
      <c r="R103" s="410"/>
      <c r="S103" s="409">
        <v>1.3</v>
      </c>
      <c r="T103" s="410"/>
      <c r="U103" s="409">
        <v>1</v>
      </c>
      <c r="V103" s="410"/>
      <c r="W103" s="409"/>
      <c r="X103" s="410"/>
      <c r="Y103" s="409"/>
      <c r="Z103" s="410"/>
      <c r="AA103" s="409"/>
      <c r="AB103" s="410"/>
      <c r="AC103" s="409"/>
      <c r="AD103" s="410"/>
      <c r="AE103" s="409"/>
      <c r="AF103" s="410"/>
      <c r="AG103" s="409">
        <v>0.7</v>
      </c>
      <c r="AH103" s="410"/>
      <c r="AI103" s="409"/>
      <c r="AJ103" s="410"/>
      <c r="AK103" s="409"/>
      <c r="AL103" s="410"/>
      <c r="AM103" s="409"/>
      <c r="AN103" s="410"/>
      <c r="AO103" s="409"/>
      <c r="AP103" s="410"/>
      <c r="AQ103" s="409"/>
      <c r="AR103" s="410"/>
      <c r="AS103" s="409"/>
      <c r="AT103" s="410"/>
      <c r="AU103" s="409"/>
      <c r="AV103" s="410"/>
      <c r="AW103" s="409"/>
      <c r="AX103" s="410"/>
      <c r="AY103" s="409">
        <v>0.7</v>
      </c>
      <c r="AZ103" s="410"/>
      <c r="BA103" s="409">
        <v>1.1000000000000001</v>
      </c>
      <c r="BB103" s="410"/>
      <c r="BC103" s="409">
        <v>0.7</v>
      </c>
      <c r="BD103" s="410"/>
      <c r="BE103" s="409"/>
      <c r="BF103" s="410"/>
      <c r="BG103" s="409">
        <v>1.1000000000000001</v>
      </c>
      <c r="BH103" s="410"/>
      <c r="BI103" s="409">
        <v>0.8</v>
      </c>
      <c r="BJ103" s="410"/>
      <c r="BK103" s="409">
        <v>0.8</v>
      </c>
      <c r="BL103" s="410"/>
      <c r="BM103" s="409"/>
      <c r="BN103" s="410"/>
      <c r="BO103" s="409"/>
      <c r="BP103" s="410"/>
      <c r="BQ103" s="409"/>
      <c r="BR103" s="410"/>
      <c r="BS103" s="409"/>
      <c r="BT103" s="410"/>
      <c r="BU103" s="409"/>
      <c r="BV103" s="410"/>
      <c r="BW103" s="409"/>
      <c r="BX103" s="410"/>
      <c r="BY103" s="409"/>
      <c r="BZ103" s="410"/>
    </row>
    <row r="104" spans="1:78" x14ac:dyDescent="0.35">
      <c r="A104" s="413" t="s">
        <v>554</v>
      </c>
      <c r="B104" s="413"/>
      <c r="C104" s="413"/>
      <c r="D104" s="413"/>
      <c r="E104" s="413"/>
      <c r="F104" s="413"/>
      <c r="G104" s="413"/>
      <c r="H104" s="413"/>
      <c r="I104" s="413"/>
      <c r="K104" s="409">
        <v>0.8</v>
      </c>
      <c r="L104" s="410"/>
      <c r="M104" s="409">
        <v>1.1000000000000001</v>
      </c>
      <c r="N104" s="410"/>
      <c r="O104" s="409">
        <v>1.2</v>
      </c>
      <c r="P104" s="410"/>
      <c r="Q104" s="409">
        <v>0.7</v>
      </c>
      <c r="R104" s="410"/>
      <c r="S104" s="409">
        <v>1.3</v>
      </c>
      <c r="T104" s="410"/>
      <c r="U104" s="409">
        <v>1</v>
      </c>
      <c r="V104" s="410"/>
      <c r="W104" s="409"/>
      <c r="X104" s="410"/>
      <c r="Y104" s="409"/>
      <c r="Z104" s="410"/>
      <c r="AA104" s="409"/>
      <c r="AB104" s="410"/>
      <c r="AC104" s="409"/>
      <c r="AD104" s="410"/>
      <c r="AE104" s="409"/>
      <c r="AF104" s="410"/>
      <c r="AG104" s="409">
        <v>0.9</v>
      </c>
      <c r="AH104" s="410"/>
      <c r="AI104" s="409"/>
      <c r="AJ104" s="410"/>
      <c r="AK104" s="409"/>
      <c r="AL104" s="410"/>
      <c r="AM104" s="409"/>
      <c r="AN104" s="410"/>
      <c r="AO104" s="409"/>
      <c r="AP104" s="410"/>
      <c r="AQ104" s="409"/>
      <c r="AR104" s="410"/>
      <c r="AS104" s="409"/>
      <c r="AT104" s="410"/>
      <c r="AU104" s="409"/>
      <c r="AV104" s="410"/>
      <c r="AW104" s="409"/>
      <c r="AX104" s="410"/>
      <c r="AY104" s="409">
        <v>0.7</v>
      </c>
      <c r="AZ104" s="410"/>
      <c r="BA104" s="409">
        <v>1.1000000000000001</v>
      </c>
      <c r="BB104" s="410"/>
      <c r="BC104" s="409">
        <v>0.7</v>
      </c>
      <c r="BD104" s="410"/>
      <c r="BE104" s="409"/>
      <c r="BF104" s="410"/>
      <c r="BG104" s="409">
        <v>1.1000000000000001</v>
      </c>
      <c r="BH104" s="410"/>
      <c r="BI104" s="409">
        <v>0.8</v>
      </c>
      <c r="BJ104" s="410"/>
      <c r="BK104" s="409">
        <v>0.8</v>
      </c>
      <c r="BL104" s="410"/>
      <c r="BM104" s="409"/>
      <c r="BN104" s="410"/>
      <c r="BO104" s="409"/>
      <c r="BP104" s="410"/>
      <c r="BQ104" s="409"/>
      <c r="BR104" s="410"/>
      <c r="BS104" s="409"/>
      <c r="BT104" s="410"/>
      <c r="BU104" s="409"/>
      <c r="BV104" s="410"/>
      <c r="BW104" s="409"/>
      <c r="BX104" s="410"/>
      <c r="BY104" s="409"/>
      <c r="BZ104" s="410"/>
    </row>
    <row r="105" spans="1:78" x14ac:dyDescent="0.35">
      <c r="A105" s="413" t="s">
        <v>554</v>
      </c>
      <c r="B105" s="413"/>
      <c r="C105" s="413"/>
      <c r="D105" s="413"/>
      <c r="E105" s="413"/>
      <c r="F105" s="413"/>
      <c r="G105" s="413"/>
      <c r="H105" s="413"/>
      <c r="I105" s="413"/>
      <c r="K105" s="409">
        <v>0.8</v>
      </c>
      <c r="L105" s="410"/>
      <c r="M105" s="409">
        <v>1.1000000000000001</v>
      </c>
      <c r="N105" s="410"/>
      <c r="O105" s="409">
        <v>1</v>
      </c>
      <c r="P105" s="410"/>
      <c r="Q105" s="409">
        <v>0.7</v>
      </c>
      <c r="R105" s="410"/>
      <c r="S105" s="409">
        <v>1.3</v>
      </c>
      <c r="T105" s="410"/>
      <c r="U105" s="409">
        <v>1</v>
      </c>
      <c r="V105" s="410"/>
      <c r="W105" s="409"/>
      <c r="X105" s="410"/>
      <c r="Y105" s="409"/>
      <c r="Z105" s="410"/>
      <c r="AA105" s="409"/>
      <c r="AB105" s="410"/>
      <c r="AC105" s="409"/>
      <c r="AD105" s="410"/>
      <c r="AE105" s="409"/>
      <c r="AF105" s="410"/>
      <c r="AG105" s="409">
        <v>0.9</v>
      </c>
      <c r="AH105" s="410"/>
      <c r="AI105" s="409"/>
      <c r="AJ105" s="410"/>
      <c r="AK105" s="409"/>
      <c r="AL105" s="410"/>
      <c r="AM105" s="409"/>
      <c r="AN105" s="410"/>
      <c r="AO105" s="409"/>
      <c r="AP105" s="410"/>
      <c r="AQ105" s="409"/>
      <c r="AR105" s="410"/>
      <c r="AS105" s="409"/>
      <c r="AT105" s="410"/>
      <c r="AU105" s="409"/>
      <c r="AV105" s="410"/>
      <c r="AW105" s="409"/>
      <c r="AX105" s="410"/>
      <c r="AY105" s="409">
        <v>0.7</v>
      </c>
      <c r="AZ105" s="410"/>
      <c r="BA105" s="409">
        <v>1.1000000000000001</v>
      </c>
      <c r="BB105" s="410"/>
      <c r="BC105" s="409">
        <v>0.7</v>
      </c>
      <c r="BD105" s="410"/>
      <c r="BE105" s="409"/>
      <c r="BF105" s="410"/>
      <c r="BG105" s="409">
        <v>1.1000000000000001</v>
      </c>
      <c r="BH105" s="410"/>
      <c r="BI105" s="409">
        <v>0.8</v>
      </c>
      <c r="BJ105" s="410"/>
      <c r="BK105" s="409">
        <v>0.8</v>
      </c>
      <c r="BL105" s="410"/>
      <c r="BM105" s="409"/>
      <c r="BN105" s="410"/>
      <c r="BO105" s="409"/>
      <c r="BP105" s="410"/>
      <c r="BQ105" s="409"/>
      <c r="BR105" s="410"/>
      <c r="BS105" s="409"/>
      <c r="BT105" s="410"/>
      <c r="BU105" s="409"/>
      <c r="BV105" s="410"/>
      <c r="BW105" s="409"/>
      <c r="BX105" s="410"/>
      <c r="BY105" s="409"/>
      <c r="BZ105" s="410"/>
    </row>
    <row r="106" spans="1:78" x14ac:dyDescent="0.35">
      <c r="A106" s="413" t="s">
        <v>554</v>
      </c>
      <c r="B106" s="413"/>
      <c r="C106" s="413"/>
      <c r="D106" s="413"/>
      <c r="E106" s="413"/>
      <c r="F106" s="413"/>
      <c r="G106" s="413"/>
      <c r="H106" s="413"/>
      <c r="I106" s="413"/>
      <c r="K106" s="409">
        <v>0.8</v>
      </c>
      <c r="L106" s="410"/>
      <c r="M106" s="409">
        <v>1.1000000000000001</v>
      </c>
      <c r="N106" s="410"/>
      <c r="O106" s="409">
        <v>1</v>
      </c>
      <c r="P106" s="410"/>
      <c r="Q106" s="409">
        <v>0.7</v>
      </c>
      <c r="R106" s="410"/>
      <c r="S106" s="409">
        <v>1.3</v>
      </c>
      <c r="T106" s="410"/>
      <c r="U106" s="409">
        <v>1</v>
      </c>
      <c r="V106" s="410"/>
      <c r="W106" s="409"/>
      <c r="X106" s="410"/>
      <c r="Y106" s="409"/>
      <c r="Z106" s="410"/>
      <c r="AA106" s="409"/>
      <c r="AB106" s="410"/>
      <c r="AC106" s="409"/>
      <c r="AD106" s="410"/>
      <c r="AE106" s="409"/>
      <c r="AF106" s="410"/>
      <c r="AG106" s="409">
        <v>0.9</v>
      </c>
      <c r="AH106" s="410"/>
      <c r="AI106" s="409"/>
      <c r="AJ106" s="410"/>
      <c r="AK106" s="409"/>
      <c r="AL106" s="410"/>
      <c r="AM106" s="409"/>
      <c r="AN106" s="410"/>
      <c r="AO106" s="409"/>
      <c r="AP106" s="410"/>
      <c r="AQ106" s="409"/>
      <c r="AR106" s="410"/>
      <c r="AS106" s="409"/>
      <c r="AT106" s="410"/>
      <c r="AU106" s="409"/>
      <c r="AV106" s="410"/>
      <c r="AW106" s="409"/>
      <c r="AX106" s="410"/>
      <c r="AY106" s="409">
        <v>0.7</v>
      </c>
      <c r="AZ106" s="410"/>
      <c r="BA106" s="409">
        <v>1.1000000000000001</v>
      </c>
      <c r="BB106" s="410"/>
      <c r="BC106" s="409">
        <v>0.7</v>
      </c>
      <c r="BD106" s="410"/>
      <c r="BE106" s="409"/>
      <c r="BF106" s="410"/>
      <c r="BG106" s="409">
        <v>1.1000000000000001</v>
      </c>
      <c r="BH106" s="410"/>
      <c r="BI106" s="409">
        <v>0.8</v>
      </c>
      <c r="BJ106" s="410"/>
      <c r="BK106" s="409">
        <v>0.8</v>
      </c>
      <c r="BL106" s="410"/>
      <c r="BM106" s="409"/>
      <c r="BN106" s="410"/>
      <c r="BO106" s="409"/>
      <c r="BP106" s="410"/>
      <c r="BQ106" s="409"/>
      <c r="BR106" s="410"/>
      <c r="BS106" s="409"/>
      <c r="BT106" s="410"/>
      <c r="BU106" s="409"/>
      <c r="BV106" s="410"/>
      <c r="BW106" s="409"/>
      <c r="BX106" s="410"/>
      <c r="BY106" s="409"/>
      <c r="BZ106" s="410"/>
    </row>
    <row r="107" spans="1:78" x14ac:dyDescent="0.35">
      <c r="A107" s="413" t="s">
        <v>422</v>
      </c>
      <c r="B107" s="413"/>
      <c r="C107" s="413"/>
      <c r="D107" s="413"/>
      <c r="E107" s="413"/>
      <c r="F107" s="413"/>
      <c r="G107" s="413"/>
      <c r="H107" s="413"/>
      <c r="I107" s="413"/>
      <c r="K107" s="409">
        <v>0.8</v>
      </c>
      <c r="L107" s="410"/>
      <c r="M107" s="409">
        <v>1.1000000000000001</v>
      </c>
      <c r="N107" s="410"/>
      <c r="O107" s="409">
        <v>1</v>
      </c>
      <c r="P107" s="410"/>
      <c r="Q107" s="409">
        <v>0.7</v>
      </c>
      <c r="R107" s="410"/>
      <c r="S107" s="409">
        <v>1.3</v>
      </c>
      <c r="T107" s="410"/>
      <c r="U107" s="409">
        <v>1</v>
      </c>
      <c r="V107" s="410"/>
      <c r="W107" s="409"/>
      <c r="X107" s="410"/>
      <c r="Y107" s="409"/>
      <c r="Z107" s="410"/>
      <c r="AA107" s="409"/>
      <c r="AB107" s="410"/>
      <c r="AC107" s="409"/>
      <c r="AD107" s="410"/>
      <c r="AE107" s="409"/>
      <c r="AF107" s="410"/>
      <c r="AG107" s="409">
        <v>0.9</v>
      </c>
      <c r="AH107" s="410"/>
      <c r="AI107" s="409"/>
      <c r="AJ107" s="410"/>
      <c r="AK107" s="409"/>
      <c r="AL107" s="410"/>
      <c r="AM107" s="409"/>
      <c r="AN107" s="410"/>
      <c r="AO107" s="409"/>
      <c r="AP107" s="410"/>
      <c r="AQ107" s="409"/>
      <c r="AR107" s="410"/>
      <c r="AS107" s="409"/>
      <c r="AT107" s="410"/>
      <c r="AU107" s="409"/>
      <c r="AV107" s="410"/>
      <c r="AW107" s="409"/>
      <c r="AX107" s="410"/>
      <c r="AY107" s="409">
        <v>0.7</v>
      </c>
      <c r="AZ107" s="410"/>
      <c r="BA107" s="409">
        <v>1.1000000000000001</v>
      </c>
      <c r="BB107" s="410"/>
      <c r="BC107" s="409">
        <v>0.7</v>
      </c>
      <c r="BD107" s="410"/>
      <c r="BE107" s="409"/>
      <c r="BF107" s="410"/>
      <c r="BG107" s="409">
        <v>1.1000000000000001</v>
      </c>
      <c r="BH107" s="410"/>
      <c r="BI107" s="409">
        <v>0.8</v>
      </c>
      <c r="BJ107" s="410"/>
      <c r="BK107" s="409">
        <v>0.8</v>
      </c>
      <c r="BL107" s="410"/>
      <c r="BM107" s="409"/>
      <c r="BN107" s="410"/>
      <c r="BO107" s="409"/>
      <c r="BP107" s="410"/>
      <c r="BQ107" s="409"/>
      <c r="BR107" s="410"/>
      <c r="BS107" s="409"/>
      <c r="BT107" s="410"/>
      <c r="BU107" s="409"/>
      <c r="BV107" s="410"/>
      <c r="BW107" s="409"/>
      <c r="BX107" s="410"/>
      <c r="BY107" s="409"/>
      <c r="BZ107" s="410"/>
    </row>
    <row r="108" spans="1:78" x14ac:dyDescent="0.35">
      <c r="A108" s="413" t="s">
        <v>228</v>
      </c>
      <c r="B108" s="413"/>
      <c r="C108" s="413"/>
      <c r="D108" s="413"/>
      <c r="E108" s="413"/>
      <c r="F108" s="413"/>
      <c r="G108" s="413"/>
      <c r="H108" s="413"/>
      <c r="I108" s="413"/>
      <c r="K108" s="409">
        <v>0.8</v>
      </c>
      <c r="L108" s="410"/>
      <c r="M108" s="409">
        <v>1.1000000000000001</v>
      </c>
      <c r="N108" s="410"/>
      <c r="O108" s="409">
        <v>1</v>
      </c>
      <c r="P108" s="410"/>
      <c r="Q108" s="409">
        <v>0.7</v>
      </c>
      <c r="R108" s="410"/>
      <c r="S108" s="409">
        <v>1.3</v>
      </c>
      <c r="T108" s="410"/>
      <c r="U108" s="409">
        <v>1</v>
      </c>
      <c r="V108" s="410"/>
      <c r="W108" s="409"/>
      <c r="X108" s="410"/>
      <c r="Y108" s="409"/>
      <c r="Z108" s="410"/>
      <c r="AA108" s="409"/>
      <c r="AB108" s="410"/>
      <c r="AC108" s="409"/>
      <c r="AD108" s="410"/>
      <c r="AE108" s="409"/>
      <c r="AF108" s="410"/>
      <c r="AG108" s="409">
        <v>0.9</v>
      </c>
      <c r="AH108" s="410"/>
      <c r="AI108" s="409"/>
      <c r="AJ108" s="410"/>
      <c r="AK108" s="409"/>
      <c r="AL108" s="410"/>
      <c r="AM108" s="409"/>
      <c r="AN108" s="410"/>
      <c r="AO108" s="409"/>
      <c r="AP108" s="410"/>
      <c r="AQ108" s="409"/>
      <c r="AR108" s="410"/>
      <c r="AS108" s="409"/>
      <c r="AT108" s="410"/>
      <c r="AU108" s="409"/>
      <c r="AV108" s="410"/>
      <c r="AW108" s="409"/>
      <c r="AX108" s="410"/>
      <c r="AY108" s="409">
        <v>0.7</v>
      </c>
      <c r="AZ108" s="410"/>
      <c r="BA108" s="409">
        <v>1.1000000000000001</v>
      </c>
      <c r="BB108" s="410"/>
      <c r="BC108" s="409">
        <v>0.7</v>
      </c>
      <c r="BD108" s="410"/>
      <c r="BE108" s="409"/>
      <c r="BF108" s="410"/>
      <c r="BG108" s="409">
        <v>1.1000000000000001</v>
      </c>
      <c r="BH108" s="410"/>
      <c r="BI108" s="409">
        <v>0.8</v>
      </c>
      <c r="BJ108" s="410"/>
      <c r="BK108" s="409">
        <v>0.8</v>
      </c>
      <c r="BL108" s="410"/>
      <c r="BM108" s="409"/>
      <c r="BN108" s="410"/>
      <c r="BO108" s="409"/>
      <c r="BP108" s="410"/>
      <c r="BQ108" s="409"/>
      <c r="BR108" s="410"/>
      <c r="BS108" s="409"/>
      <c r="BT108" s="410"/>
      <c r="BU108" s="409"/>
      <c r="BV108" s="410"/>
      <c r="BW108" s="409"/>
      <c r="BX108" s="410"/>
      <c r="BY108" s="409"/>
      <c r="BZ108" s="410"/>
    </row>
    <row r="109" spans="1:78" x14ac:dyDescent="0.35">
      <c r="A109" s="413" t="s">
        <v>228</v>
      </c>
      <c r="B109" s="413"/>
      <c r="C109" s="413"/>
      <c r="D109" s="413"/>
      <c r="E109" s="413"/>
      <c r="F109" s="413"/>
      <c r="G109" s="413"/>
      <c r="H109" s="413"/>
      <c r="I109" s="413"/>
      <c r="K109" s="409">
        <v>0.8</v>
      </c>
      <c r="L109" s="410"/>
      <c r="M109" s="409">
        <v>1.1000000000000001</v>
      </c>
      <c r="N109" s="410"/>
      <c r="O109" s="409">
        <v>1</v>
      </c>
      <c r="P109" s="410"/>
      <c r="Q109" s="409">
        <v>0.7</v>
      </c>
      <c r="R109" s="410"/>
      <c r="S109" s="409">
        <v>1.3</v>
      </c>
      <c r="T109" s="410"/>
      <c r="U109" s="409">
        <v>1</v>
      </c>
      <c r="V109" s="410"/>
      <c r="W109" s="409"/>
      <c r="X109" s="410"/>
      <c r="Y109" s="409"/>
      <c r="Z109" s="410"/>
      <c r="AA109" s="409"/>
      <c r="AB109" s="410"/>
      <c r="AC109" s="409"/>
      <c r="AD109" s="410"/>
      <c r="AE109" s="409"/>
      <c r="AF109" s="410"/>
      <c r="AG109" s="409">
        <v>0.9</v>
      </c>
      <c r="AH109" s="410"/>
      <c r="AI109" s="409"/>
      <c r="AJ109" s="410"/>
      <c r="AK109" s="409"/>
      <c r="AL109" s="410"/>
      <c r="AM109" s="409"/>
      <c r="AN109" s="410"/>
      <c r="AO109" s="409"/>
      <c r="AP109" s="410"/>
      <c r="AQ109" s="409"/>
      <c r="AR109" s="410"/>
      <c r="AS109" s="409"/>
      <c r="AT109" s="410"/>
      <c r="AU109" s="409"/>
      <c r="AV109" s="410"/>
      <c r="AW109" s="409"/>
      <c r="AX109" s="410"/>
      <c r="AY109" s="409">
        <v>0.7</v>
      </c>
      <c r="AZ109" s="410"/>
      <c r="BA109" s="409">
        <v>1.1000000000000001</v>
      </c>
      <c r="BB109" s="410"/>
      <c r="BC109" s="409">
        <v>0.7</v>
      </c>
      <c r="BD109" s="410"/>
      <c r="BE109" s="409"/>
      <c r="BF109" s="410"/>
      <c r="BG109" s="409">
        <v>1.1000000000000001</v>
      </c>
      <c r="BH109" s="410"/>
      <c r="BI109" s="409">
        <v>0.8</v>
      </c>
      <c r="BJ109" s="410"/>
      <c r="BK109" s="409">
        <v>0.8</v>
      </c>
      <c r="BL109" s="410"/>
      <c r="BM109" s="409"/>
      <c r="BN109" s="410"/>
      <c r="BO109" s="409"/>
      <c r="BP109" s="410"/>
      <c r="BQ109" s="409"/>
      <c r="BR109" s="410"/>
      <c r="BS109" s="409"/>
      <c r="BT109" s="410"/>
      <c r="BU109" s="409"/>
      <c r="BV109" s="410"/>
      <c r="BW109" s="409"/>
      <c r="BX109" s="410"/>
      <c r="BY109" s="409"/>
      <c r="BZ109" s="410"/>
    </row>
    <row r="110" spans="1:78" x14ac:dyDescent="0.35">
      <c r="A110" s="413" t="s">
        <v>228</v>
      </c>
      <c r="B110" s="413"/>
      <c r="C110" s="413"/>
      <c r="D110" s="413"/>
      <c r="E110" s="413"/>
      <c r="F110" s="413"/>
      <c r="G110" s="413"/>
      <c r="H110" s="413"/>
      <c r="I110" s="413"/>
      <c r="K110" s="409">
        <v>0.8</v>
      </c>
      <c r="L110" s="410"/>
      <c r="M110" s="409">
        <v>1.1000000000000001</v>
      </c>
      <c r="N110" s="410"/>
      <c r="O110" s="409">
        <v>1</v>
      </c>
      <c r="P110" s="410"/>
      <c r="Q110" s="409">
        <v>0.7</v>
      </c>
      <c r="R110" s="410"/>
      <c r="S110" s="409">
        <v>1.3</v>
      </c>
      <c r="T110" s="410"/>
      <c r="U110" s="409">
        <v>1</v>
      </c>
      <c r="V110" s="410"/>
      <c r="W110" s="409"/>
      <c r="X110" s="410"/>
      <c r="Y110" s="409"/>
      <c r="Z110" s="410"/>
      <c r="AA110" s="409"/>
      <c r="AB110" s="410"/>
      <c r="AC110" s="409"/>
      <c r="AD110" s="410"/>
      <c r="AE110" s="409"/>
      <c r="AF110" s="410"/>
      <c r="AG110" s="409">
        <v>0.9</v>
      </c>
      <c r="AH110" s="410"/>
      <c r="AI110" s="409"/>
      <c r="AJ110" s="410"/>
      <c r="AK110" s="409"/>
      <c r="AL110" s="410"/>
      <c r="AM110" s="409"/>
      <c r="AN110" s="410"/>
      <c r="AO110" s="409"/>
      <c r="AP110" s="410"/>
      <c r="AQ110" s="409"/>
      <c r="AR110" s="410"/>
      <c r="AS110" s="409"/>
      <c r="AT110" s="410"/>
      <c r="AU110" s="409"/>
      <c r="AV110" s="410"/>
      <c r="AW110" s="409"/>
      <c r="AX110" s="410"/>
      <c r="AY110" s="409">
        <v>0.7</v>
      </c>
      <c r="AZ110" s="410"/>
      <c r="BA110" s="409">
        <v>1.1000000000000001</v>
      </c>
      <c r="BB110" s="410"/>
      <c r="BC110" s="409">
        <v>0.7</v>
      </c>
      <c r="BD110" s="410"/>
      <c r="BE110" s="409"/>
      <c r="BF110" s="410"/>
      <c r="BG110" s="409">
        <v>1.1000000000000001</v>
      </c>
      <c r="BH110" s="410"/>
      <c r="BI110" s="409">
        <v>0.8</v>
      </c>
      <c r="BJ110" s="410"/>
      <c r="BK110" s="409">
        <v>0.8</v>
      </c>
      <c r="BL110" s="410"/>
      <c r="BM110" s="409"/>
      <c r="BN110" s="410"/>
      <c r="BO110" s="409"/>
      <c r="BP110" s="410"/>
      <c r="BQ110" s="409"/>
      <c r="BR110" s="410"/>
      <c r="BS110" s="409"/>
      <c r="BT110" s="410"/>
      <c r="BU110" s="409"/>
      <c r="BV110" s="410"/>
      <c r="BW110" s="409"/>
      <c r="BX110" s="410"/>
      <c r="BY110" s="409"/>
      <c r="BZ110" s="410"/>
    </row>
    <row r="111" spans="1:78" x14ac:dyDescent="0.35">
      <c r="A111" s="413" t="s">
        <v>93</v>
      </c>
      <c r="B111" s="413"/>
      <c r="C111" s="413"/>
      <c r="D111" s="413"/>
      <c r="E111" s="413"/>
      <c r="F111" s="413"/>
      <c r="G111" s="413"/>
      <c r="H111" s="413"/>
      <c r="I111" s="413"/>
      <c r="K111" s="409">
        <v>0.8</v>
      </c>
      <c r="L111" s="410"/>
      <c r="M111" s="409">
        <v>1.1000000000000001</v>
      </c>
      <c r="N111" s="410"/>
      <c r="O111" s="409">
        <v>1</v>
      </c>
      <c r="P111" s="410"/>
      <c r="Q111" s="409">
        <v>0.7</v>
      </c>
      <c r="R111" s="410"/>
      <c r="S111" s="409">
        <v>1.3</v>
      </c>
      <c r="T111" s="410"/>
      <c r="U111" s="409">
        <v>1</v>
      </c>
      <c r="V111" s="410"/>
      <c r="W111" s="409"/>
      <c r="X111" s="410"/>
      <c r="Y111" s="409"/>
      <c r="Z111" s="410"/>
      <c r="AA111" s="409"/>
      <c r="AB111" s="410"/>
      <c r="AC111" s="409"/>
      <c r="AD111" s="410"/>
      <c r="AE111" s="409"/>
      <c r="AF111" s="410"/>
      <c r="AG111" s="409">
        <v>0.9</v>
      </c>
      <c r="AH111" s="410"/>
      <c r="AI111" s="409"/>
      <c r="AJ111" s="410"/>
      <c r="AK111" s="409"/>
      <c r="AL111" s="410"/>
      <c r="AM111" s="409"/>
      <c r="AN111" s="410"/>
      <c r="AO111" s="409"/>
      <c r="AP111" s="410"/>
      <c r="AQ111" s="409"/>
      <c r="AR111" s="410"/>
      <c r="AS111" s="409"/>
      <c r="AT111" s="410"/>
      <c r="AU111" s="409"/>
      <c r="AV111" s="410"/>
      <c r="AW111" s="409"/>
      <c r="AX111" s="410"/>
      <c r="AY111" s="409">
        <v>0.7</v>
      </c>
      <c r="AZ111" s="410"/>
      <c r="BA111" s="409">
        <v>1.1000000000000001</v>
      </c>
      <c r="BB111" s="410"/>
      <c r="BC111" s="409">
        <v>0.7</v>
      </c>
      <c r="BD111" s="410"/>
      <c r="BE111" s="409"/>
      <c r="BF111" s="410"/>
      <c r="BG111" s="409">
        <v>1.1000000000000001</v>
      </c>
      <c r="BH111" s="410"/>
      <c r="BI111" s="409">
        <v>0.8</v>
      </c>
      <c r="BJ111" s="410"/>
      <c r="BK111" s="409">
        <v>1.4</v>
      </c>
      <c r="BL111" s="410"/>
      <c r="BM111" s="409"/>
      <c r="BN111" s="410"/>
      <c r="BO111" s="409"/>
      <c r="BP111" s="410"/>
      <c r="BQ111" s="409"/>
      <c r="BR111" s="410"/>
      <c r="BS111" s="409"/>
      <c r="BT111" s="410"/>
      <c r="BU111" s="409"/>
      <c r="BV111" s="410"/>
      <c r="BW111" s="409"/>
      <c r="BX111" s="410"/>
      <c r="BY111" s="409"/>
      <c r="BZ111" s="410"/>
    </row>
    <row r="112" spans="1:78" x14ac:dyDescent="0.35">
      <c r="A112" s="413" t="s">
        <v>95</v>
      </c>
      <c r="B112" s="413"/>
      <c r="C112" s="413"/>
      <c r="D112" s="413"/>
      <c r="E112" s="413"/>
      <c r="F112" s="413"/>
      <c r="G112" s="413"/>
      <c r="H112" s="413"/>
      <c r="I112" s="413"/>
      <c r="K112" s="409">
        <v>0.8</v>
      </c>
      <c r="L112" s="410"/>
      <c r="M112" s="409">
        <v>1.1000000000000001</v>
      </c>
      <c r="N112" s="410"/>
      <c r="O112" s="409">
        <v>1</v>
      </c>
      <c r="P112" s="410"/>
      <c r="Q112" s="409">
        <v>0.7</v>
      </c>
      <c r="R112" s="410"/>
      <c r="S112" s="409">
        <v>1.3</v>
      </c>
      <c r="T112" s="410"/>
      <c r="U112" s="409">
        <v>1</v>
      </c>
      <c r="V112" s="410"/>
      <c r="W112" s="409"/>
      <c r="X112" s="410"/>
      <c r="Y112" s="409"/>
      <c r="Z112" s="410"/>
      <c r="AA112" s="409"/>
      <c r="AB112" s="410"/>
      <c r="AC112" s="409"/>
      <c r="AD112" s="410"/>
      <c r="AE112" s="409"/>
      <c r="AF112" s="410"/>
      <c r="AG112" s="409">
        <v>0.9</v>
      </c>
      <c r="AH112" s="410"/>
      <c r="AI112" s="409"/>
      <c r="AJ112" s="410"/>
      <c r="AK112" s="409"/>
      <c r="AL112" s="410"/>
      <c r="AM112" s="409"/>
      <c r="AN112" s="410"/>
      <c r="AO112" s="409"/>
      <c r="AP112" s="410"/>
      <c r="AQ112" s="409"/>
      <c r="AR112" s="410"/>
      <c r="AS112" s="409"/>
      <c r="AT112" s="410"/>
      <c r="AU112" s="409"/>
      <c r="AV112" s="410"/>
      <c r="AW112" s="409"/>
      <c r="AX112" s="410"/>
      <c r="AY112" s="409">
        <v>0.7</v>
      </c>
      <c r="AZ112" s="410"/>
      <c r="BA112" s="409">
        <v>1.1000000000000001</v>
      </c>
      <c r="BB112" s="410"/>
      <c r="BC112" s="409">
        <v>0.7</v>
      </c>
      <c r="BD112" s="410"/>
      <c r="BE112" s="409"/>
      <c r="BF112" s="410"/>
      <c r="BG112" s="409">
        <v>1.1000000000000001</v>
      </c>
      <c r="BH112" s="410"/>
      <c r="BI112" s="409">
        <v>0.8</v>
      </c>
      <c r="BJ112" s="410"/>
      <c r="BK112" s="409">
        <v>0.8</v>
      </c>
      <c r="BL112" s="410"/>
      <c r="BM112" s="409"/>
      <c r="BN112" s="410"/>
      <c r="BO112" s="409"/>
      <c r="BP112" s="410"/>
      <c r="BQ112" s="409"/>
      <c r="BR112" s="410"/>
      <c r="BS112" s="409"/>
      <c r="BT112" s="410"/>
      <c r="BU112" s="409"/>
      <c r="BV112" s="410"/>
      <c r="BW112" s="409"/>
      <c r="BX112" s="410"/>
      <c r="BY112" s="409"/>
      <c r="BZ112" s="410"/>
    </row>
    <row r="113" spans="1:78" ht="8.5" customHeight="1" x14ac:dyDescent="0.35"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</row>
    <row r="114" spans="1:78" x14ac:dyDescent="0.35">
      <c r="A114" s="543" t="s">
        <v>96</v>
      </c>
      <c r="B114" s="543"/>
      <c r="C114" s="543"/>
      <c r="D114" s="543"/>
      <c r="E114" s="543"/>
      <c r="F114" s="543"/>
      <c r="G114" s="543"/>
      <c r="H114" s="543"/>
      <c r="I114" s="543"/>
      <c r="K114" s="189"/>
      <c r="L114" s="189"/>
      <c r="M114" s="189"/>
      <c r="N114" s="189"/>
      <c r="O114" s="189"/>
      <c r="P114" s="189"/>
      <c r="Q114" s="196"/>
      <c r="R114" s="196"/>
      <c r="S114" s="196"/>
      <c r="T114" s="196"/>
      <c r="U114" s="195"/>
      <c r="V114" s="195"/>
      <c r="W114" s="189"/>
      <c r="X114" s="189"/>
      <c r="Y114" s="189"/>
      <c r="Z114" s="189"/>
      <c r="AA114" s="189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189"/>
      <c r="AU114" s="189"/>
      <c r="AV114" s="189"/>
      <c r="AW114" s="189"/>
      <c r="AX114" s="189"/>
      <c r="AY114" s="189"/>
      <c r="AZ114" s="189"/>
      <c r="BA114" s="201"/>
      <c r="BB114" s="201"/>
      <c r="BC114" s="200"/>
      <c r="BD114" s="200"/>
      <c r="BE114" s="189"/>
      <c r="BF114" s="189"/>
      <c r="BG114" s="189"/>
      <c r="BH114" s="189"/>
      <c r="BI114" s="189"/>
      <c r="BJ114" s="189"/>
      <c r="BK114" s="198"/>
      <c r="BL114" s="198"/>
      <c r="BM114" s="197"/>
      <c r="BN114" s="197"/>
      <c r="BO114" s="197"/>
      <c r="BP114" s="197"/>
      <c r="BQ114" s="197"/>
      <c r="BR114" s="197"/>
      <c r="BS114" s="197"/>
      <c r="BT114" s="197"/>
      <c r="BU114" s="197"/>
      <c r="BV114" s="197"/>
      <c r="BW114" s="189"/>
      <c r="BX114" s="189"/>
      <c r="BY114" s="189"/>
      <c r="BZ114" s="189"/>
    </row>
    <row r="115" spans="1:78" x14ac:dyDescent="0.35">
      <c r="A115" s="413" t="s">
        <v>97</v>
      </c>
      <c r="B115" s="413"/>
      <c r="C115" s="413"/>
      <c r="D115" s="413"/>
      <c r="E115" s="413"/>
      <c r="F115" s="413"/>
      <c r="G115" s="413"/>
      <c r="H115" s="413"/>
      <c r="I115" s="413"/>
      <c r="K115" s="409">
        <v>1.2</v>
      </c>
      <c r="L115" s="410"/>
      <c r="M115" s="409">
        <v>1.3</v>
      </c>
      <c r="N115" s="410"/>
      <c r="O115" s="409">
        <v>1.4</v>
      </c>
      <c r="P115" s="410"/>
      <c r="Q115" s="409">
        <v>1.2</v>
      </c>
      <c r="R115" s="410"/>
      <c r="S115" s="409">
        <v>1.4</v>
      </c>
      <c r="T115" s="410"/>
      <c r="U115" s="409">
        <v>1.2</v>
      </c>
      <c r="V115" s="410"/>
      <c r="W115" s="409"/>
      <c r="X115" s="410"/>
      <c r="Y115" s="409">
        <v>1.1000000000000001</v>
      </c>
      <c r="Z115" s="410"/>
      <c r="AA115" s="409"/>
      <c r="AB115" s="410"/>
      <c r="AC115" s="409"/>
      <c r="AD115" s="410"/>
      <c r="AE115" s="409"/>
      <c r="AF115" s="410"/>
      <c r="AG115" s="409">
        <v>1.2</v>
      </c>
      <c r="AH115" s="410"/>
      <c r="AI115" s="409"/>
      <c r="AJ115" s="410"/>
      <c r="AK115" s="409"/>
      <c r="AL115" s="410"/>
      <c r="AM115" s="409"/>
      <c r="AN115" s="410"/>
      <c r="AO115" s="409"/>
      <c r="AP115" s="410"/>
      <c r="AQ115" s="409"/>
      <c r="AR115" s="410"/>
      <c r="AS115" s="409"/>
      <c r="AT115" s="410"/>
      <c r="AU115" s="409">
        <v>1.1000000000000001</v>
      </c>
      <c r="AV115" s="410"/>
      <c r="AW115" s="409"/>
      <c r="AX115" s="410"/>
      <c r="AY115" s="409">
        <v>1</v>
      </c>
      <c r="AZ115" s="410"/>
      <c r="BA115" s="409">
        <v>1.4</v>
      </c>
      <c r="BB115" s="410"/>
      <c r="BC115" s="409">
        <v>1.1000000000000001</v>
      </c>
      <c r="BD115" s="410"/>
      <c r="BE115" s="409"/>
      <c r="BF115" s="410"/>
      <c r="BG115" s="409">
        <v>1.3</v>
      </c>
      <c r="BH115" s="410"/>
      <c r="BI115" s="409">
        <v>1.2</v>
      </c>
      <c r="BJ115" s="410"/>
      <c r="BK115" s="409">
        <v>1.4</v>
      </c>
      <c r="BL115" s="410"/>
      <c r="BM115" s="409"/>
      <c r="BN115" s="410"/>
      <c r="BO115" s="409"/>
      <c r="BP115" s="410"/>
      <c r="BQ115" s="409"/>
      <c r="BR115" s="410"/>
      <c r="BS115" s="409"/>
      <c r="BT115" s="410"/>
      <c r="BU115" s="409"/>
      <c r="BV115" s="410"/>
      <c r="BW115" s="409"/>
      <c r="BX115" s="410"/>
      <c r="BY115" s="409"/>
      <c r="BZ115" s="410"/>
    </row>
    <row r="116" spans="1:78" x14ac:dyDescent="0.35">
      <c r="A116" s="413" t="s">
        <v>98</v>
      </c>
      <c r="B116" s="413"/>
      <c r="C116" s="413"/>
      <c r="D116" s="413"/>
      <c r="E116" s="413"/>
      <c r="F116" s="413"/>
      <c r="G116" s="413"/>
      <c r="H116" s="413"/>
      <c r="I116" s="413"/>
      <c r="K116" s="409">
        <v>1.2</v>
      </c>
      <c r="L116" s="410"/>
      <c r="M116" s="409">
        <v>1.3</v>
      </c>
      <c r="N116" s="410"/>
      <c r="O116" s="409">
        <v>1.4</v>
      </c>
      <c r="P116" s="410"/>
      <c r="Q116" s="409">
        <v>1.2</v>
      </c>
      <c r="R116" s="410"/>
      <c r="S116" s="409">
        <v>1.4</v>
      </c>
      <c r="T116" s="410"/>
      <c r="U116" s="409">
        <v>1.2</v>
      </c>
      <c r="V116" s="410"/>
      <c r="W116" s="409"/>
      <c r="X116" s="410"/>
      <c r="Y116" s="409">
        <v>1.1000000000000001</v>
      </c>
      <c r="Z116" s="410"/>
      <c r="AA116" s="409"/>
      <c r="AB116" s="410"/>
      <c r="AC116" s="409"/>
      <c r="AD116" s="410"/>
      <c r="AE116" s="409"/>
      <c r="AF116" s="410"/>
      <c r="AG116" s="409">
        <v>1.2</v>
      </c>
      <c r="AH116" s="410"/>
      <c r="AI116" s="409"/>
      <c r="AJ116" s="410"/>
      <c r="AK116" s="409"/>
      <c r="AL116" s="410"/>
      <c r="AM116" s="409"/>
      <c r="AN116" s="410"/>
      <c r="AO116" s="409"/>
      <c r="AP116" s="410"/>
      <c r="AQ116" s="409"/>
      <c r="AR116" s="410"/>
      <c r="AS116" s="409"/>
      <c r="AT116" s="410"/>
      <c r="AU116" s="409">
        <v>1.1000000000000001</v>
      </c>
      <c r="AV116" s="410"/>
      <c r="AW116" s="409"/>
      <c r="AX116" s="410"/>
      <c r="AY116" s="409">
        <v>1</v>
      </c>
      <c r="AZ116" s="410"/>
      <c r="BA116" s="409">
        <v>1.4</v>
      </c>
      <c r="BB116" s="410"/>
      <c r="BC116" s="409">
        <v>1.1000000000000001</v>
      </c>
      <c r="BD116" s="410"/>
      <c r="BE116" s="409"/>
      <c r="BF116" s="410"/>
      <c r="BG116" s="409">
        <v>1.3</v>
      </c>
      <c r="BH116" s="410"/>
      <c r="BI116" s="409">
        <v>0.9</v>
      </c>
      <c r="BJ116" s="410"/>
      <c r="BK116" s="409">
        <v>1.4</v>
      </c>
      <c r="BL116" s="410"/>
      <c r="BM116" s="409"/>
      <c r="BN116" s="410"/>
      <c r="BO116" s="409"/>
      <c r="BP116" s="410"/>
      <c r="BQ116" s="409"/>
      <c r="BR116" s="410"/>
      <c r="BS116" s="409"/>
      <c r="BT116" s="410"/>
      <c r="BU116" s="409"/>
      <c r="BV116" s="410"/>
      <c r="BW116" s="409"/>
      <c r="BX116" s="410"/>
      <c r="BY116" s="409"/>
      <c r="BZ116" s="410"/>
    </row>
    <row r="117" spans="1:78" x14ac:dyDescent="0.35">
      <c r="A117" s="413" t="s">
        <v>99</v>
      </c>
      <c r="B117" s="413"/>
      <c r="C117" s="413"/>
      <c r="D117" s="413"/>
      <c r="E117" s="413"/>
      <c r="F117" s="413"/>
      <c r="G117" s="413"/>
      <c r="H117" s="413"/>
      <c r="I117" s="413"/>
      <c r="K117" s="409">
        <v>1.2</v>
      </c>
      <c r="L117" s="410"/>
      <c r="M117" s="409">
        <v>1.3</v>
      </c>
      <c r="N117" s="410"/>
      <c r="O117" s="409">
        <v>1.4</v>
      </c>
      <c r="P117" s="410"/>
      <c r="Q117" s="409">
        <v>1.2</v>
      </c>
      <c r="R117" s="410"/>
      <c r="S117" s="409">
        <v>1.4</v>
      </c>
      <c r="T117" s="410"/>
      <c r="U117" s="409">
        <v>1.2</v>
      </c>
      <c r="V117" s="410"/>
      <c r="W117" s="409"/>
      <c r="X117" s="410"/>
      <c r="Y117" s="409">
        <v>1.1000000000000001</v>
      </c>
      <c r="Z117" s="410"/>
      <c r="AA117" s="409"/>
      <c r="AB117" s="410"/>
      <c r="AC117" s="409"/>
      <c r="AD117" s="410"/>
      <c r="AE117" s="409"/>
      <c r="AF117" s="410"/>
      <c r="AG117" s="409">
        <v>1.2</v>
      </c>
      <c r="AH117" s="410"/>
      <c r="AI117" s="409"/>
      <c r="AJ117" s="410"/>
      <c r="AK117" s="409"/>
      <c r="AL117" s="410"/>
      <c r="AM117" s="409"/>
      <c r="AN117" s="410"/>
      <c r="AO117" s="409"/>
      <c r="AP117" s="410"/>
      <c r="AQ117" s="409"/>
      <c r="AR117" s="410"/>
      <c r="AS117" s="409"/>
      <c r="AT117" s="410"/>
      <c r="AU117" s="409">
        <v>1.1000000000000001</v>
      </c>
      <c r="AV117" s="410"/>
      <c r="AW117" s="409"/>
      <c r="AX117" s="410"/>
      <c r="AY117" s="409">
        <v>1</v>
      </c>
      <c r="AZ117" s="410"/>
      <c r="BA117" s="409">
        <v>1.4</v>
      </c>
      <c r="BB117" s="410"/>
      <c r="BC117" s="409">
        <v>1.1000000000000001</v>
      </c>
      <c r="BD117" s="410"/>
      <c r="BE117" s="409"/>
      <c r="BF117" s="410"/>
      <c r="BG117" s="409">
        <v>1.3</v>
      </c>
      <c r="BH117" s="410"/>
      <c r="BI117" s="409">
        <v>1.2</v>
      </c>
      <c r="BJ117" s="410"/>
      <c r="BK117" s="409">
        <v>1.4</v>
      </c>
      <c r="BL117" s="410"/>
      <c r="BM117" s="409"/>
      <c r="BN117" s="410"/>
      <c r="BO117" s="409"/>
      <c r="BP117" s="410"/>
      <c r="BQ117" s="409"/>
      <c r="BR117" s="410"/>
      <c r="BS117" s="409"/>
      <c r="BT117" s="410"/>
      <c r="BU117" s="409"/>
      <c r="BV117" s="410"/>
      <c r="BW117" s="409"/>
      <c r="BX117" s="410"/>
      <c r="BY117" s="409"/>
      <c r="BZ117" s="410"/>
    </row>
    <row r="118" spans="1:78" x14ac:dyDescent="0.35">
      <c r="A118" s="413" t="s">
        <v>100</v>
      </c>
      <c r="B118" s="413"/>
      <c r="C118" s="413"/>
      <c r="D118" s="413"/>
      <c r="E118" s="413"/>
      <c r="F118" s="413"/>
      <c r="G118" s="413"/>
      <c r="H118" s="413"/>
      <c r="I118" s="413"/>
      <c r="K118" s="409">
        <v>1.2</v>
      </c>
      <c r="L118" s="410"/>
      <c r="M118" s="409">
        <v>1.3</v>
      </c>
      <c r="N118" s="410"/>
      <c r="O118" s="409">
        <v>1</v>
      </c>
      <c r="P118" s="410"/>
      <c r="Q118" s="409">
        <v>1</v>
      </c>
      <c r="R118" s="410"/>
      <c r="S118" s="409">
        <v>1.4</v>
      </c>
      <c r="T118" s="410"/>
      <c r="U118" s="409">
        <v>1.2</v>
      </c>
      <c r="V118" s="410"/>
      <c r="W118" s="409"/>
      <c r="X118" s="410"/>
      <c r="Y118" s="409">
        <v>0.7</v>
      </c>
      <c r="Z118" s="410"/>
      <c r="AA118" s="409"/>
      <c r="AB118" s="410"/>
      <c r="AC118" s="409"/>
      <c r="AD118" s="410"/>
      <c r="AE118" s="409"/>
      <c r="AF118" s="410"/>
      <c r="AG118" s="409">
        <v>1.2</v>
      </c>
      <c r="AH118" s="410"/>
      <c r="AI118" s="409"/>
      <c r="AJ118" s="410"/>
      <c r="AK118" s="409"/>
      <c r="AL118" s="410"/>
      <c r="AM118" s="409"/>
      <c r="AN118" s="410"/>
      <c r="AO118" s="409"/>
      <c r="AP118" s="410"/>
      <c r="AQ118" s="409"/>
      <c r="AR118" s="410"/>
      <c r="AS118" s="409"/>
      <c r="AT118" s="410"/>
      <c r="AU118" s="409">
        <v>1.1000000000000001</v>
      </c>
      <c r="AV118" s="410"/>
      <c r="AW118" s="409"/>
      <c r="AX118" s="410"/>
      <c r="AY118" s="409">
        <v>1</v>
      </c>
      <c r="AZ118" s="410"/>
      <c r="BA118" s="409">
        <v>1.4</v>
      </c>
      <c r="BB118" s="410"/>
      <c r="BC118" s="409">
        <v>1.1000000000000001</v>
      </c>
      <c r="BD118" s="410"/>
      <c r="BE118" s="409"/>
      <c r="BF118" s="410"/>
      <c r="BG118" s="409">
        <v>1.3</v>
      </c>
      <c r="BH118" s="410"/>
      <c r="BI118" s="409">
        <v>0.9</v>
      </c>
      <c r="BJ118" s="410"/>
      <c r="BK118" s="409">
        <v>1.4</v>
      </c>
      <c r="BL118" s="410"/>
      <c r="BM118" s="409"/>
      <c r="BN118" s="410"/>
      <c r="BO118" s="409"/>
      <c r="BP118" s="410"/>
      <c r="BQ118" s="409"/>
      <c r="BR118" s="410"/>
      <c r="BS118" s="409"/>
      <c r="BT118" s="410"/>
      <c r="BU118" s="409"/>
      <c r="BV118" s="410"/>
      <c r="BW118" s="409"/>
      <c r="BX118" s="410"/>
      <c r="BY118" s="409"/>
      <c r="BZ118" s="410"/>
    </row>
    <row r="119" spans="1:78" x14ac:dyDescent="0.35">
      <c r="A119" s="413" t="s">
        <v>101</v>
      </c>
      <c r="B119" s="413"/>
      <c r="C119" s="413"/>
      <c r="D119" s="413"/>
      <c r="E119" s="413"/>
      <c r="F119" s="413"/>
      <c r="G119" s="413"/>
      <c r="H119" s="413"/>
      <c r="I119" s="413"/>
      <c r="K119" s="409">
        <v>1.2</v>
      </c>
      <c r="L119" s="410"/>
      <c r="M119" s="409">
        <v>1.3</v>
      </c>
      <c r="N119" s="410"/>
      <c r="O119" s="409">
        <v>1</v>
      </c>
      <c r="P119" s="410"/>
      <c r="Q119" s="409">
        <v>1</v>
      </c>
      <c r="R119" s="410"/>
      <c r="S119" s="409">
        <v>1.4</v>
      </c>
      <c r="T119" s="410"/>
      <c r="U119" s="409">
        <v>1.2</v>
      </c>
      <c r="V119" s="410"/>
      <c r="W119" s="409"/>
      <c r="X119" s="410"/>
      <c r="Y119" s="409">
        <v>1.1000000000000001</v>
      </c>
      <c r="Z119" s="410"/>
      <c r="AA119" s="409"/>
      <c r="AB119" s="410"/>
      <c r="AC119" s="409"/>
      <c r="AD119" s="410"/>
      <c r="AE119" s="409"/>
      <c r="AF119" s="410"/>
      <c r="AG119" s="409">
        <v>1.2</v>
      </c>
      <c r="AH119" s="410"/>
      <c r="AI119" s="409"/>
      <c r="AJ119" s="410"/>
      <c r="AK119" s="409"/>
      <c r="AL119" s="410"/>
      <c r="AM119" s="409"/>
      <c r="AN119" s="410"/>
      <c r="AO119" s="409"/>
      <c r="AP119" s="410"/>
      <c r="AQ119" s="409"/>
      <c r="AR119" s="410"/>
      <c r="AS119" s="409"/>
      <c r="AT119" s="410"/>
      <c r="AU119" s="409">
        <v>1.1000000000000001</v>
      </c>
      <c r="AV119" s="410"/>
      <c r="AW119" s="409"/>
      <c r="AX119" s="410"/>
      <c r="AY119" s="409">
        <v>1</v>
      </c>
      <c r="AZ119" s="410"/>
      <c r="BA119" s="409">
        <v>1.4</v>
      </c>
      <c r="BB119" s="410"/>
      <c r="BC119" s="409">
        <v>1.1000000000000001</v>
      </c>
      <c r="BD119" s="410"/>
      <c r="BE119" s="409"/>
      <c r="BF119" s="410"/>
      <c r="BG119" s="409">
        <v>1.3</v>
      </c>
      <c r="BH119" s="410"/>
      <c r="BI119" s="409">
        <v>0.9</v>
      </c>
      <c r="BJ119" s="410"/>
      <c r="BK119" s="409">
        <v>1.4</v>
      </c>
      <c r="BL119" s="410"/>
      <c r="BM119" s="409"/>
      <c r="BN119" s="410"/>
      <c r="BO119" s="409"/>
      <c r="BP119" s="410"/>
      <c r="BQ119" s="409"/>
      <c r="BR119" s="410"/>
      <c r="BS119" s="409"/>
      <c r="BT119" s="410"/>
      <c r="BU119" s="409"/>
      <c r="BV119" s="410"/>
      <c r="BW119" s="409"/>
      <c r="BX119" s="410"/>
      <c r="BY119" s="409"/>
      <c r="BZ119" s="410"/>
    </row>
    <row r="120" spans="1:78" ht="8.5" customHeight="1" x14ac:dyDescent="0.35"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</row>
    <row r="121" spans="1:78" x14ac:dyDescent="0.35">
      <c r="A121" s="543" t="s">
        <v>102</v>
      </c>
      <c r="B121" s="543"/>
      <c r="C121" s="543"/>
      <c r="D121" s="543"/>
      <c r="E121" s="543"/>
      <c r="F121" s="543"/>
      <c r="G121" s="543"/>
      <c r="H121" s="543"/>
      <c r="I121" s="543"/>
      <c r="K121" s="189"/>
      <c r="L121" s="189"/>
      <c r="M121" s="189"/>
      <c r="N121" s="189"/>
      <c r="O121" s="189"/>
      <c r="P121" s="189"/>
      <c r="Q121" s="196"/>
      <c r="R121" s="196"/>
      <c r="S121" s="196"/>
      <c r="T121" s="196"/>
      <c r="U121" s="195"/>
      <c r="V121" s="195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  <c r="AN121" s="189"/>
      <c r="AO121" s="189"/>
      <c r="AP121" s="189"/>
      <c r="AQ121" s="189"/>
      <c r="AR121" s="189"/>
      <c r="AS121" s="189"/>
      <c r="AT121" s="189"/>
      <c r="AU121" s="189"/>
      <c r="AV121" s="189"/>
      <c r="AW121" s="189"/>
      <c r="AX121" s="189"/>
      <c r="AY121" s="189"/>
      <c r="AZ121" s="189"/>
      <c r="BA121" s="201"/>
      <c r="BB121" s="201"/>
      <c r="BC121" s="200"/>
      <c r="BD121" s="200"/>
      <c r="BE121" s="189"/>
      <c r="BF121" s="189"/>
      <c r="BG121" s="189"/>
      <c r="BH121" s="189"/>
      <c r="BI121" s="189"/>
      <c r="BJ121" s="189"/>
      <c r="BK121" s="198"/>
      <c r="BL121" s="198"/>
      <c r="BM121" s="197"/>
      <c r="BN121" s="197"/>
      <c r="BO121" s="197"/>
      <c r="BP121" s="197"/>
      <c r="BQ121" s="197"/>
      <c r="BR121" s="197"/>
      <c r="BS121" s="197"/>
      <c r="BT121" s="197"/>
      <c r="BU121" s="197"/>
      <c r="BV121" s="197"/>
      <c r="BW121" s="189"/>
      <c r="BX121" s="189"/>
      <c r="BY121" s="189"/>
      <c r="BZ121" s="189"/>
    </row>
    <row r="122" spans="1:78" x14ac:dyDescent="0.35">
      <c r="A122" s="413" t="s">
        <v>103</v>
      </c>
      <c r="B122" s="413"/>
      <c r="C122" s="413"/>
      <c r="D122" s="413"/>
      <c r="E122" s="413"/>
      <c r="F122" s="413"/>
      <c r="G122" s="413"/>
      <c r="H122" s="413"/>
      <c r="I122" s="413"/>
      <c r="K122" s="409">
        <v>1</v>
      </c>
      <c r="L122" s="410"/>
      <c r="M122" s="409">
        <v>1</v>
      </c>
      <c r="N122" s="410"/>
      <c r="O122" s="409">
        <v>1.3</v>
      </c>
      <c r="P122" s="410"/>
      <c r="Q122" s="409">
        <v>1.3</v>
      </c>
      <c r="R122" s="410"/>
      <c r="S122" s="409">
        <v>1.4</v>
      </c>
      <c r="T122" s="410"/>
      <c r="U122" s="409">
        <v>1.1000000000000001</v>
      </c>
      <c r="V122" s="410"/>
      <c r="W122" s="409"/>
      <c r="X122" s="410"/>
      <c r="Y122" s="409">
        <v>0.7</v>
      </c>
      <c r="Z122" s="410"/>
      <c r="AA122" s="409"/>
      <c r="AB122" s="410"/>
      <c r="AC122" s="409"/>
      <c r="AD122" s="410"/>
      <c r="AE122" s="409"/>
      <c r="AF122" s="410"/>
      <c r="AG122" s="409">
        <v>1.1000000000000001</v>
      </c>
      <c r="AH122" s="410"/>
      <c r="AI122" s="409"/>
      <c r="AJ122" s="410"/>
      <c r="AK122" s="409"/>
      <c r="AL122" s="410"/>
      <c r="AM122" s="409"/>
      <c r="AN122" s="410"/>
      <c r="AO122" s="409"/>
      <c r="AP122" s="410"/>
      <c r="AQ122" s="409"/>
      <c r="AR122" s="410"/>
      <c r="AS122" s="409"/>
      <c r="AT122" s="410"/>
      <c r="AU122" s="409">
        <v>1.1000000000000001</v>
      </c>
      <c r="AV122" s="410"/>
      <c r="AW122" s="409"/>
      <c r="AX122" s="410"/>
      <c r="AY122" s="409">
        <v>0.7</v>
      </c>
      <c r="AZ122" s="410"/>
      <c r="BA122" s="409">
        <v>1.3</v>
      </c>
      <c r="BB122" s="410"/>
      <c r="BC122" s="409">
        <v>0.7</v>
      </c>
      <c r="BD122" s="410"/>
      <c r="BE122" s="409"/>
      <c r="BF122" s="410"/>
      <c r="BG122" s="409">
        <v>1.1000000000000001</v>
      </c>
      <c r="BH122" s="410"/>
      <c r="BI122" s="409">
        <v>1.1000000000000001</v>
      </c>
      <c r="BJ122" s="410"/>
      <c r="BK122" s="409">
        <v>0.7</v>
      </c>
      <c r="BL122" s="410"/>
      <c r="BM122" s="409"/>
      <c r="BN122" s="410"/>
      <c r="BO122" s="409"/>
      <c r="BP122" s="410"/>
      <c r="BQ122" s="409"/>
      <c r="BR122" s="410"/>
      <c r="BS122" s="409"/>
      <c r="BT122" s="410"/>
      <c r="BU122" s="409"/>
      <c r="BV122" s="410"/>
      <c r="BW122" s="409"/>
      <c r="BX122" s="410"/>
      <c r="BY122" s="409"/>
      <c r="BZ122" s="410"/>
    </row>
    <row r="123" spans="1:78" x14ac:dyDescent="0.35">
      <c r="A123" s="413" t="s">
        <v>104</v>
      </c>
      <c r="B123" s="413"/>
      <c r="C123" s="413"/>
      <c r="D123" s="413"/>
      <c r="E123" s="413"/>
      <c r="F123" s="413"/>
      <c r="G123" s="413"/>
      <c r="H123" s="413"/>
      <c r="I123" s="413"/>
      <c r="K123" s="409">
        <v>1</v>
      </c>
      <c r="L123" s="410"/>
      <c r="M123" s="409">
        <v>1</v>
      </c>
      <c r="N123" s="410"/>
      <c r="O123" s="409">
        <v>1.3</v>
      </c>
      <c r="P123" s="410"/>
      <c r="Q123" s="409">
        <v>1.1000000000000001</v>
      </c>
      <c r="R123" s="410"/>
      <c r="S123" s="409">
        <v>1.4</v>
      </c>
      <c r="T123" s="410"/>
      <c r="U123" s="409">
        <v>1.1000000000000001</v>
      </c>
      <c r="V123" s="410"/>
      <c r="W123" s="409"/>
      <c r="X123" s="410"/>
      <c r="Y123" s="409">
        <v>0.7</v>
      </c>
      <c r="Z123" s="410"/>
      <c r="AA123" s="409"/>
      <c r="AB123" s="410"/>
      <c r="AC123" s="409"/>
      <c r="AD123" s="410"/>
      <c r="AE123" s="409"/>
      <c r="AF123" s="410"/>
      <c r="AG123" s="409">
        <v>1.1000000000000001</v>
      </c>
      <c r="AH123" s="410"/>
      <c r="AI123" s="409"/>
      <c r="AJ123" s="410"/>
      <c r="AK123" s="409"/>
      <c r="AL123" s="410"/>
      <c r="AM123" s="409"/>
      <c r="AN123" s="410"/>
      <c r="AO123" s="409"/>
      <c r="AP123" s="410"/>
      <c r="AQ123" s="409"/>
      <c r="AR123" s="410"/>
      <c r="AS123" s="409"/>
      <c r="AT123" s="410"/>
      <c r="AU123" s="409">
        <v>1.1000000000000001</v>
      </c>
      <c r="AV123" s="410"/>
      <c r="AW123" s="409"/>
      <c r="AX123" s="410"/>
      <c r="AY123" s="409">
        <v>0.7</v>
      </c>
      <c r="AZ123" s="410"/>
      <c r="BA123" s="409">
        <v>1.3</v>
      </c>
      <c r="BB123" s="410"/>
      <c r="BC123" s="409">
        <v>0.7</v>
      </c>
      <c r="BD123" s="410"/>
      <c r="BE123" s="409"/>
      <c r="BF123" s="410"/>
      <c r="BG123" s="409">
        <v>1.3</v>
      </c>
      <c r="BH123" s="410"/>
      <c r="BI123" s="409">
        <v>1.1000000000000001</v>
      </c>
      <c r="BJ123" s="410"/>
      <c r="BK123" s="409">
        <v>1.2</v>
      </c>
      <c r="BL123" s="410"/>
      <c r="BM123" s="409"/>
      <c r="BN123" s="410"/>
      <c r="BO123" s="409"/>
      <c r="BP123" s="410"/>
      <c r="BQ123" s="409"/>
      <c r="BR123" s="410"/>
      <c r="BS123" s="409"/>
      <c r="BT123" s="410"/>
      <c r="BU123" s="409"/>
      <c r="BV123" s="410"/>
      <c r="BW123" s="409"/>
      <c r="BX123" s="410"/>
      <c r="BY123" s="409"/>
      <c r="BZ123" s="410"/>
    </row>
    <row r="124" spans="1:78" x14ac:dyDescent="0.35">
      <c r="A124" s="413" t="s">
        <v>105</v>
      </c>
      <c r="B124" s="413"/>
      <c r="C124" s="413"/>
      <c r="D124" s="413"/>
      <c r="E124" s="413"/>
      <c r="F124" s="413"/>
      <c r="G124" s="413"/>
      <c r="H124" s="413"/>
      <c r="I124" s="413"/>
      <c r="K124" s="409">
        <v>1.2</v>
      </c>
      <c r="L124" s="410"/>
      <c r="M124" s="409">
        <v>1</v>
      </c>
      <c r="N124" s="410"/>
      <c r="O124" s="409">
        <v>1.3</v>
      </c>
      <c r="P124" s="410"/>
      <c r="Q124" s="409">
        <v>1.1000000000000001</v>
      </c>
      <c r="R124" s="410"/>
      <c r="S124" s="409">
        <v>1.4</v>
      </c>
      <c r="T124" s="410"/>
      <c r="U124" s="409">
        <v>1.1000000000000001</v>
      </c>
      <c r="V124" s="410"/>
      <c r="W124" s="409"/>
      <c r="X124" s="410"/>
      <c r="Y124" s="409">
        <v>0.7</v>
      </c>
      <c r="Z124" s="410"/>
      <c r="AA124" s="409"/>
      <c r="AB124" s="410"/>
      <c r="AC124" s="409"/>
      <c r="AD124" s="410"/>
      <c r="AE124" s="409"/>
      <c r="AF124" s="410"/>
      <c r="AG124" s="409">
        <v>1.1000000000000001</v>
      </c>
      <c r="AH124" s="410"/>
      <c r="AI124" s="409"/>
      <c r="AJ124" s="410"/>
      <c r="AK124" s="409"/>
      <c r="AL124" s="410"/>
      <c r="AM124" s="409"/>
      <c r="AN124" s="410"/>
      <c r="AO124" s="409"/>
      <c r="AP124" s="410"/>
      <c r="AQ124" s="409"/>
      <c r="AR124" s="410"/>
      <c r="AS124" s="409"/>
      <c r="AT124" s="410"/>
      <c r="AU124" s="409">
        <v>1.1000000000000001</v>
      </c>
      <c r="AV124" s="410"/>
      <c r="AW124" s="409"/>
      <c r="AX124" s="410"/>
      <c r="AY124" s="409">
        <v>0.7</v>
      </c>
      <c r="AZ124" s="410"/>
      <c r="BA124" s="409">
        <v>1.3</v>
      </c>
      <c r="BB124" s="410"/>
      <c r="BC124" s="409">
        <v>0.7</v>
      </c>
      <c r="BD124" s="410"/>
      <c r="BE124" s="409"/>
      <c r="BF124" s="410"/>
      <c r="BG124" s="409">
        <v>1.1000000000000001</v>
      </c>
      <c r="BH124" s="410"/>
      <c r="BI124" s="409">
        <v>1.1000000000000001</v>
      </c>
      <c r="BJ124" s="410"/>
      <c r="BK124" s="409">
        <v>0.7</v>
      </c>
      <c r="BL124" s="410"/>
      <c r="BM124" s="409"/>
      <c r="BN124" s="410"/>
      <c r="BO124" s="409"/>
      <c r="BP124" s="410"/>
      <c r="BQ124" s="409"/>
      <c r="BR124" s="410"/>
      <c r="BS124" s="409"/>
      <c r="BT124" s="410"/>
      <c r="BU124" s="409"/>
      <c r="BV124" s="410"/>
      <c r="BW124" s="409"/>
      <c r="BX124" s="410"/>
      <c r="BY124" s="409"/>
      <c r="BZ124" s="410"/>
    </row>
    <row r="125" spans="1:78" x14ac:dyDescent="0.35">
      <c r="A125" s="413" t="s">
        <v>106</v>
      </c>
      <c r="B125" s="413"/>
      <c r="C125" s="413"/>
      <c r="D125" s="413"/>
      <c r="E125" s="413"/>
      <c r="F125" s="413"/>
      <c r="G125" s="413"/>
      <c r="H125" s="413"/>
      <c r="I125" s="413"/>
      <c r="K125" s="409">
        <v>1</v>
      </c>
      <c r="L125" s="410"/>
      <c r="M125" s="409">
        <v>1</v>
      </c>
      <c r="N125" s="410"/>
      <c r="O125" s="409">
        <v>1.5</v>
      </c>
      <c r="P125" s="410"/>
      <c r="Q125" s="409">
        <v>1.1000000000000001</v>
      </c>
      <c r="R125" s="410"/>
      <c r="S125" s="409">
        <v>1.4</v>
      </c>
      <c r="T125" s="410"/>
      <c r="U125" s="409">
        <v>1.1000000000000001</v>
      </c>
      <c r="V125" s="410"/>
      <c r="W125" s="409"/>
      <c r="X125" s="410"/>
      <c r="Y125" s="409">
        <v>0.7</v>
      </c>
      <c r="Z125" s="410"/>
      <c r="AA125" s="409"/>
      <c r="AB125" s="410"/>
      <c r="AC125" s="409"/>
      <c r="AD125" s="410"/>
      <c r="AE125" s="409"/>
      <c r="AF125" s="410"/>
      <c r="AG125" s="409">
        <v>1.1000000000000001</v>
      </c>
      <c r="AH125" s="410"/>
      <c r="AI125" s="409"/>
      <c r="AJ125" s="410"/>
      <c r="AK125" s="409"/>
      <c r="AL125" s="410"/>
      <c r="AM125" s="409"/>
      <c r="AN125" s="410"/>
      <c r="AO125" s="409"/>
      <c r="AP125" s="410"/>
      <c r="AQ125" s="409"/>
      <c r="AR125" s="410"/>
      <c r="AS125" s="409"/>
      <c r="AT125" s="410"/>
      <c r="AU125" s="409">
        <v>1.1000000000000001</v>
      </c>
      <c r="AV125" s="410"/>
      <c r="AW125" s="409"/>
      <c r="AX125" s="410"/>
      <c r="AY125" s="409">
        <v>0.7</v>
      </c>
      <c r="AZ125" s="410"/>
      <c r="BA125" s="409">
        <v>1.5</v>
      </c>
      <c r="BB125" s="410"/>
      <c r="BC125" s="409">
        <v>0.7</v>
      </c>
      <c r="BD125" s="410"/>
      <c r="BE125" s="409"/>
      <c r="BF125" s="410"/>
      <c r="BG125" s="409">
        <v>1.1000000000000001</v>
      </c>
      <c r="BH125" s="410"/>
      <c r="BI125" s="409">
        <v>1.1000000000000001</v>
      </c>
      <c r="BJ125" s="410"/>
      <c r="BK125" s="409">
        <v>0.7</v>
      </c>
      <c r="BL125" s="410"/>
      <c r="BM125" s="409"/>
      <c r="BN125" s="410"/>
      <c r="BO125" s="409"/>
      <c r="BP125" s="410"/>
      <c r="BQ125" s="409"/>
      <c r="BR125" s="410"/>
      <c r="BS125" s="409"/>
      <c r="BT125" s="410"/>
      <c r="BU125" s="409"/>
      <c r="BV125" s="410"/>
      <c r="BW125" s="409"/>
      <c r="BX125" s="410"/>
      <c r="BY125" s="409"/>
      <c r="BZ125" s="410"/>
    </row>
    <row r="126" spans="1:78" ht="8.5" customHeight="1" x14ac:dyDescent="0.35"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</row>
    <row r="127" spans="1:78" x14ac:dyDescent="0.35">
      <c r="A127" s="543" t="s">
        <v>107</v>
      </c>
      <c r="B127" s="543"/>
      <c r="C127" s="543"/>
      <c r="D127" s="543"/>
      <c r="E127" s="543"/>
      <c r="F127" s="543"/>
      <c r="G127" s="543"/>
      <c r="H127" s="543"/>
      <c r="I127" s="543"/>
      <c r="K127" s="189"/>
      <c r="L127" s="189"/>
      <c r="M127" s="189"/>
      <c r="N127" s="189"/>
      <c r="O127" s="189"/>
      <c r="P127" s="189"/>
      <c r="Q127" s="196"/>
      <c r="R127" s="196"/>
      <c r="S127" s="196"/>
      <c r="T127" s="196"/>
      <c r="U127" s="195"/>
      <c r="V127" s="195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  <c r="AU127" s="189"/>
      <c r="AV127" s="189"/>
      <c r="AW127" s="189"/>
      <c r="AX127" s="189"/>
      <c r="AY127" s="189"/>
      <c r="AZ127" s="189"/>
      <c r="BA127" s="201"/>
      <c r="BB127" s="201"/>
      <c r="BC127" s="200"/>
      <c r="BD127" s="200"/>
      <c r="BE127" s="189"/>
      <c r="BF127" s="189"/>
      <c r="BG127" s="189"/>
      <c r="BH127" s="189"/>
      <c r="BI127" s="189"/>
      <c r="BJ127" s="189"/>
      <c r="BK127" s="198"/>
      <c r="BL127" s="198"/>
      <c r="BM127" s="197"/>
      <c r="BN127" s="197"/>
      <c r="BO127" s="197"/>
      <c r="BP127" s="197"/>
      <c r="BQ127" s="197"/>
      <c r="BR127" s="197"/>
      <c r="BS127" s="197"/>
      <c r="BT127" s="197"/>
      <c r="BU127" s="197"/>
      <c r="BV127" s="197"/>
      <c r="BW127" s="189"/>
      <c r="BX127" s="189"/>
      <c r="BY127" s="189"/>
      <c r="BZ127" s="189"/>
    </row>
    <row r="128" spans="1:78" x14ac:dyDescent="0.35">
      <c r="A128" s="413" t="s">
        <v>108</v>
      </c>
      <c r="B128" s="413"/>
      <c r="C128" s="413"/>
      <c r="D128" s="413"/>
      <c r="E128" s="413"/>
      <c r="F128" s="413"/>
      <c r="G128" s="413"/>
      <c r="H128" s="413"/>
      <c r="I128" s="413"/>
      <c r="K128" s="409"/>
      <c r="L128" s="410"/>
      <c r="M128" s="409">
        <v>0.9</v>
      </c>
      <c r="N128" s="410"/>
      <c r="O128" s="409">
        <v>0.7</v>
      </c>
      <c r="P128" s="410"/>
      <c r="Q128" s="409"/>
      <c r="R128" s="410"/>
      <c r="S128" s="409">
        <v>1.1000000000000001</v>
      </c>
      <c r="T128" s="410"/>
      <c r="U128" s="409"/>
      <c r="V128" s="410"/>
      <c r="W128" s="409"/>
      <c r="X128" s="410"/>
      <c r="Y128" s="409"/>
      <c r="Z128" s="410"/>
      <c r="AA128" s="409"/>
      <c r="AB128" s="410"/>
      <c r="AC128" s="409"/>
      <c r="AD128" s="410"/>
      <c r="AE128" s="409"/>
      <c r="AF128" s="410"/>
      <c r="AG128" s="409"/>
      <c r="AH128" s="410"/>
      <c r="AI128" s="409"/>
      <c r="AJ128" s="410"/>
      <c r="AK128" s="409"/>
      <c r="AL128" s="410"/>
      <c r="AM128" s="409"/>
      <c r="AN128" s="410"/>
      <c r="AO128" s="409"/>
      <c r="AP128" s="410"/>
      <c r="AQ128" s="409"/>
      <c r="AR128" s="410"/>
      <c r="AS128" s="409"/>
      <c r="AT128" s="410"/>
      <c r="AU128" s="409">
        <v>0.7</v>
      </c>
      <c r="AV128" s="410"/>
      <c r="AW128" s="409"/>
      <c r="AX128" s="410"/>
      <c r="AY128" s="409">
        <v>0.7</v>
      </c>
      <c r="AZ128" s="410"/>
      <c r="BA128" s="409">
        <v>0.7</v>
      </c>
      <c r="BB128" s="410"/>
      <c r="BC128" s="409">
        <v>0.7</v>
      </c>
      <c r="BD128" s="410"/>
      <c r="BE128" s="409"/>
      <c r="BF128" s="410"/>
      <c r="BG128" s="409">
        <v>0.7</v>
      </c>
      <c r="BH128" s="410"/>
      <c r="BI128" s="409">
        <v>1.1000000000000001</v>
      </c>
      <c r="BJ128" s="410"/>
      <c r="BK128" s="409" t="s">
        <v>417</v>
      </c>
      <c r="BL128" s="410"/>
      <c r="BM128" s="409"/>
      <c r="BN128" s="410"/>
      <c r="BO128" s="409"/>
      <c r="BP128" s="410"/>
      <c r="BQ128" s="409"/>
      <c r="BR128" s="410"/>
      <c r="BS128" s="409"/>
      <c r="BT128" s="410"/>
      <c r="BU128" s="409"/>
      <c r="BV128" s="410"/>
      <c r="BW128" s="409"/>
      <c r="BX128" s="410"/>
      <c r="BY128" s="409"/>
      <c r="BZ128" s="410"/>
    </row>
    <row r="129" spans="1:78" x14ac:dyDescent="0.35">
      <c r="A129" s="413" t="s">
        <v>110</v>
      </c>
      <c r="B129" s="413"/>
      <c r="C129" s="413"/>
      <c r="D129" s="413"/>
      <c r="E129" s="413"/>
      <c r="F129" s="413"/>
      <c r="G129" s="413"/>
      <c r="H129" s="413"/>
      <c r="I129" s="413"/>
      <c r="K129" s="409"/>
      <c r="L129" s="410"/>
      <c r="M129" s="409">
        <v>0.9</v>
      </c>
      <c r="N129" s="410"/>
      <c r="O129" s="409">
        <v>0.7</v>
      </c>
      <c r="P129" s="410"/>
      <c r="Q129" s="409"/>
      <c r="R129" s="410"/>
      <c r="S129" s="409">
        <v>1.1000000000000001</v>
      </c>
      <c r="T129" s="410"/>
      <c r="U129" s="409"/>
      <c r="V129" s="410"/>
      <c r="W129" s="409"/>
      <c r="X129" s="410"/>
      <c r="Y129" s="409"/>
      <c r="Z129" s="410"/>
      <c r="AA129" s="409"/>
      <c r="AB129" s="410"/>
      <c r="AC129" s="409"/>
      <c r="AD129" s="410"/>
      <c r="AE129" s="409"/>
      <c r="AF129" s="410"/>
      <c r="AG129" s="409"/>
      <c r="AH129" s="410"/>
      <c r="AI129" s="409"/>
      <c r="AJ129" s="410"/>
      <c r="AK129" s="409"/>
      <c r="AL129" s="410"/>
      <c r="AM129" s="409"/>
      <c r="AN129" s="410"/>
      <c r="AO129" s="409"/>
      <c r="AP129" s="410"/>
      <c r="AQ129" s="409"/>
      <c r="AR129" s="410"/>
      <c r="AS129" s="409"/>
      <c r="AT129" s="410"/>
      <c r="AU129" s="409">
        <v>0.7</v>
      </c>
      <c r="AV129" s="410"/>
      <c r="AW129" s="409"/>
      <c r="AX129" s="410"/>
      <c r="AY129" s="409">
        <v>0.7</v>
      </c>
      <c r="AZ129" s="410"/>
      <c r="BA129" s="409">
        <v>0.7</v>
      </c>
      <c r="BB129" s="410"/>
      <c r="BC129" s="409">
        <v>0.7</v>
      </c>
      <c r="BD129" s="410"/>
      <c r="BE129" s="409"/>
      <c r="BF129" s="410"/>
      <c r="BG129" s="409">
        <v>0.7</v>
      </c>
      <c r="BH129" s="410"/>
      <c r="BI129" s="409">
        <v>1.1000000000000001</v>
      </c>
      <c r="BJ129" s="410"/>
      <c r="BK129" s="409" t="s">
        <v>417</v>
      </c>
      <c r="BL129" s="410"/>
      <c r="BM129" s="409"/>
      <c r="BN129" s="410"/>
      <c r="BO129" s="409"/>
      <c r="BP129" s="410"/>
      <c r="BQ129" s="409"/>
      <c r="BR129" s="410"/>
      <c r="BS129" s="409"/>
      <c r="BT129" s="410"/>
      <c r="BU129" s="409"/>
      <c r="BV129" s="410"/>
      <c r="BW129" s="409"/>
      <c r="BX129" s="410"/>
      <c r="BY129" s="409"/>
      <c r="BZ129" s="410"/>
    </row>
    <row r="130" spans="1:78" x14ac:dyDescent="0.35">
      <c r="A130" s="413" t="s">
        <v>109</v>
      </c>
      <c r="B130" s="413"/>
      <c r="C130" s="413"/>
      <c r="D130" s="413"/>
      <c r="E130" s="413"/>
      <c r="F130" s="413"/>
      <c r="G130" s="413"/>
      <c r="H130" s="413"/>
      <c r="I130" s="413"/>
      <c r="K130" s="409"/>
      <c r="L130" s="410"/>
      <c r="M130" s="409">
        <v>0.9</v>
      </c>
      <c r="N130" s="410"/>
      <c r="O130" s="409">
        <v>0.7</v>
      </c>
      <c r="P130" s="410"/>
      <c r="Q130" s="409"/>
      <c r="R130" s="410"/>
      <c r="S130" s="409">
        <v>1.1000000000000001</v>
      </c>
      <c r="T130" s="410"/>
      <c r="U130" s="409"/>
      <c r="V130" s="410"/>
      <c r="W130" s="409"/>
      <c r="X130" s="410"/>
      <c r="Y130" s="409"/>
      <c r="Z130" s="410"/>
      <c r="AA130" s="409"/>
      <c r="AB130" s="410"/>
      <c r="AC130" s="409"/>
      <c r="AD130" s="410"/>
      <c r="AE130" s="409"/>
      <c r="AF130" s="410"/>
      <c r="AG130" s="409"/>
      <c r="AH130" s="410"/>
      <c r="AI130" s="409"/>
      <c r="AJ130" s="410"/>
      <c r="AK130" s="409"/>
      <c r="AL130" s="410"/>
      <c r="AM130" s="409"/>
      <c r="AN130" s="410"/>
      <c r="AO130" s="409"/>
      <c r="AP130" s="410"/>
      <c r="AQ130" s="409"/>
      <c r="AR130" s="410"/>
      <c r="AS130" s="409"/>
      <c r="AT130" s="410"/>
      <c r="AU130" s="409">
        <v>0.7</v>
      </c>
      <c r="AV130" s="410"/>
      <c r="AW130" s="409"/>
      <c r="AX130" s="410"/>
      <c r="AY130" s="409">
        <v>0.7</v>
      </c>
      <c r="AZ130" s="410"/>
      <c r="BA130" s="409">
        <v>0.7</v>
      </c>
      <c r="BB130" s="410"/>
      <c r="BC130" s="409">
        <v>0.7</v>
      </c>
      <c r="BD130" s="410"/>
      <c r="BE130" s="409"/>
      <c r="BF130" s="410"/>
      <c r="BG130" s="409">
        <v>0.7</v>
      </c>
      <c r="BH130" s="410"/>
      <c r="BI130" s="409">
        <v>1.1000000000000001</v>
      </c>
      <c r="BJ130" s="410"/>
      <c r="BK130" s="409" t="s">
        <v>417</v>
      </c>
      <c r="BL130" s="410"/>
      <c r="BM130" s="409"/>
      <c r="BN130" s="410"/>
      <c r="BO130" s="409"/>
      <c r="BP130" s="410"/>
      <c r="BQ130" s="409"/>
      <c r="BR130" s="410"/>
      <c r="BS130" s="409"/>
      <c r="BT130" s="410"/>
      <c r="BU130" s="409"/>
      <c r="BV130" s="410"/>
      <c r="BW130" s="409"/>
      <c r="BX130" s="410"/>
      <c r="BY130" s="409"/>
      <c r="BZ130" s="410"/>
    </row>
    <row r="131" spans="1:78" x14ac:dyDescent="0.35">
      <c r="A131" s="413" t="s">
        <v>111</v>
      </c>
      <c r="B131" s="413"/>
      <c r="C131" s="413"/>
      <c r="D131" s="413"/>
      <c r="E131" s="413"/>
      <c r="F131" s="413"/>
      <c r="G131" s="413"/>
      <c r="H131" s="413"/>
      <c r="I131" s="413"/>
      <c r="K131" s="409"/>
      <c r="L131" s="410"/>
      <c r="M131" s="409">
        <v>0.9</v>
      </c>
      <c r="N131" s="410"/>
      <c r="O131" s="409">
        <v>0.7</v>
      </c>
      <c r="P131" s="410"/>
      <c r="Q131" s="409"/>
      <c r="R131" s="410"/>
      <c r="S131" s="409">
        <v>1.1000000000000001</v>
      </c>
      <c r="T131" s="410"/>
      <c r="U131" s="409"/>
      <c r="V131" s="410"/>
      <c r="W131" s="409"/>
      <c r="X131" s="410"/>
      <c r="Y131" s="409"/>
      <c r="Z131" s="410"/>
      <c r="AA131" s="409"/>
      <c r="AB131" s="410"/>
      <c r="AC131" s="409"/>
      <c r="AD131" s="410"/>
      <c r="AE131" s="409"/>
      <c r="AF131" s="410"/>
      <c r="AG131" s="409"/>
      <c r="AH131" s="410"/>
      <c r="AI131" s="409"/>
      <c r="AJ131" s="410"/>
      <c r="AK131" s="409"/>
      <c r="AL131" s="410"/>
      <c r="AM131" s="409"/>
      <c r="AN131" s="410"/>
      <c r="AO131" s="409"/>
      <c r="AP131" s="410"/>
      <c r="AQ131" s="409"/>
      <c r="AR131" s="410"/>
      <c r="AS131" s="409"/>
      <c r="AT131" s="410"/>
      <c r="AU131" s="409">
        <v>0.7</v>
      </c>
      <c r="AV131" s="410"/>
      <c r="AW131" s="409"/>
      <c r="AX131" s="410"/>
      <c r="AY131" s="409">
        <v>0.7</v>
      </c>
      <c r="AZ131" s="410"/>
      <c r="BA131" s="409">
        <v>0.7</v>
      </c>
      <c r="BB131" s="410"/>
      <c r="BC131" s="409">
        <v>0.7</v>
      </c>
      <c r="BD131" s="410"/>
      <c r="BE131" s="409"/>
      <c r="BF131" s="410"/>
      <c r="BG131" s="409">
        <v>0.7</v>
      </c>
      <c r="BH131" s="410"/>
      <c r="BI131" s="409">
        <v>1.1000000000000001</v>
      </c>
      <c r="BJ131" s="410"/>
      <c r="BK131" s="409" t="s">
        <v>417</v>
      </c>
      <c r="BL131" s="410"/>
      <c r="BM131" s="409"/>
      <c r="BN131" s="410"/>
      <c r="BO131" s="409"/>
      <c r="BP131" s="410"/>
      <c r="BQ131" s="409"/>
      <c r="BR131" s="410"/>
      <c r="BS131" s="409"/>
      <c r="BT131" s="410"/>
      <c r="BU131" s="409"/>
      <c r="BV131" s="410"/>
      <c r="BW131" s="409"/>
      <c r="BX131" s="410"/>
      <c r="BY131" s="409"/>
      <c r="BZ131" s="410"/>
    </row>
    <row r="132" spans="1:78" x14ac:dyDescent="0.35">
      <c r="A132" s="413" t="s">
        <v>112</v>
      </c>
      <c r="B132" s="413"/>
      <c r="C132" s="413"/>
      <c r="D132" s="413"/>
      <c r="E132" s="413"/>
      <c r="F132" s="413"/>
      <c r="G132" s="413"/>
      <c r="H132" s="413"/>
      <c r="I132" s="413"/>
      <c r="K132" s="409"/>
      <c r="L132" s="410"/>
      <c r="M132" s="409">
        <v>0.9</v>
      </c>
      <c r="N132" s="410"/>
      <c r="O132" s="409">
        <v>0.7</v>
      </c>
      <c r="P132" s="410"/>
      <c r="Q132" s="409"/>
      <c r="R132" s="410"/>
      <c r="S132" s="409">
        <v>1.1000000000000001</v>
      </c>
      <c r="T132" s="410"/>
      <c r="U132" s="409"/>
      <c r="V132" s="410"/>
      <c r="W132" s="409"/>
      <c r="X132" s="410"/>
      <c r="Y132" s="409"/>
      <c r="Z132" s="410"/>
      <c r="AA132" s="409"/>
      <c r="AB132" s="410"/>
      <c r="AC132" s="409"/>
      <c r="AD132" s="410"/>
      <c r="AE132" s="409"/>
      <c r="AF132" s="410"/>
      <c r="AG132" s="409"/>
      <c r="AH132" s="410"/>
      <c r="AI132" s="409"/>
      <c r="AJ132" s="410"/>
      <c r="AK132" s="409"/>
      <c r="AL132" s="410"/>
      <c r="AM132" s="409"/>
      <c r="AN132" s="410"/>
      <c r="AO132" s="409"/>
      <c r="AP132" s="410"/>
      <c r="AQ132" s="409"/>
      <c r="AR132" s="410"/>
      <c r="AS132" s="409"/>
      <c r="AT132" s="410"/>
      <c r="AU132" s="409">
        <v>0.7</v>
      </c>
      <c r="AV132" s="410"/>
      <c r="AW132" s="409"/>
      <c r="AX132" s="410"/>
      <c r="AY132" s="409">
        <v>0.7</v>
      </c>
      <c r="AZ132" s="410"/>
      <c r="BA132" s="409">
        <v>0.7</v>
      </c>
      <c r="BB132" s="410"/>
      <c r="BC132" s="409">
        <v>0.7</v>
      </c>
      <c r="BD132" s="410"/>
      <c r="BE132" s="409"/>
      <c r="BF132" s="410"/>
      <c r="BG132" s="409">
        <v>0.7</v>
      </c>
      <c r="BH132" s="410"/>
      <c r="BI132" s="409">
        <v>1.1000000000000001</v>
      </c>
      <c r="BJ132" s="410"/>
      <c r="BK132" s="409" t="s">
        <v>417</v>
      </c>
      <c r="BL132" s="410"/>
      <c r="BM132" s="409"/>
      <c r="BN132" s="410"/>
      <c r="BO132" s="409"/>
      <c r="BP132" s="410"/>
      <c r="BQ132" s="409"/>
      <c r="BR132" s="410"/>
      <c r="BS132" s="409"/>
      <c r="BT132" s="410"/>
      <c r="BU132" s="409"/>
      <c r="BV132" s="410"/>
      <c r="BW132" s="409"/>
      <c r="BX132" s="410"/>
      <c r="BY132" s="409"/>
      <c r="BZ132" s="410"/>
    </row>
    <row r="133" spans="1:78" ht="8.5" customHeight="1" x14ac:dyDescent="0.35"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</row>
    <row r="134" spans="1:78" x14ac:dyDescent="0.35">
      <c r="A134" s="543" t="s">
        <v>113</v>
      </c>
      <c r="B134" s="543"/>
      <c r="C134" s="543"/>
      <c r="D134" s="543"/>
      <c r="E134" s="543"/>
      <c r="F134" s="543"/>
      <c r="G134" s="543"/>
      <c r="H134" s="543"/>
      <c r="I134" s="543"/>
      <c r="K134" s="189"/>
      <c r="L134" s="189"/>
      <c r="M134" s="189"/>
      <c r="N134" s="189"/>
      <c r="O134" s="189"/>
      <c r="P134" s="189"/>
      <c r="Q134" s="196"/>
      <c r="R134" s="196"/>
      <c r="S134" s="196"/>
      <c r="T134" s="196"/>
      <c r="U134" s="195"/>
      <c r="V134" s="195"/>
      <c r="W134" s="189"/>
      <c r="X134" s="189"/>
      <c r="Y134" s="189"/>
      <c r="Z134" s="189"/>
      <c r="AA134" s="189"/>
      <c r="AB134" s="189"/>
      <c r="AC134" s="189"/>
      <c r="AD134" s="189"/>
      <c r="AE134" s="189"/>
      <c r="AF134" s="189"/>
      <c r="AG134" s="189"/>
      <c r="AH134" s="189"/>
      <c r="AI134" s="189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  <c r="AT134" s="189"/>
      <c r="AU134" s="189"/>
      <c r="AV134" s="189"/>
      <c r="AW134" s="189"/>
      <c r="AX134" s="189"/>
      <c r="AY134" s="189"/>
      <c r="AZ134" s="189"/>
      <c r="BA134" s="201"/>
      <c r="BB134" s="201"/>
      <c r="BC134" s="200"/>
      <c r="BD134" s="200"/>
      <c r="BE134" s="189"/>
      <c r="BF134" s="189"/>
      <c r="BG134" s="189"/>
      <c r="BH134" s="189"/>
      <c r="BI134" s="189"/>
      <c r="BJ134" s="189"/>
      <c r="BK134" s="198"/>
      <c r="BL134" s="198"/>
      <c r="BM134" s="197"/>
      <c r="BN134" s="197"/>
      <c r="BO134" s="197"/>
      <c r="BP134" s="197"/>
      <c r="BQ134" s="197"/>
      <c r="BR134" s="197"/>
      <c r="BS134" s="197"/>
      <c r="BT134" s="197"/>
      <c r="BU134" s="197"/>
      <c r="BV134" s="197"/>
      <c r="BW134" s="189"/>
      <c r="BX134" s="189"/>
      <c r="BY134" s="189"/>
      <c r="BZ134" s="189"/>
    </row>
    <row r="135" spans="1:78" x14ac:dyDescent="0.35">
      <c r="A135" s="413" t="s">
        <v>115</v>
      </c>
      <c r="B135" s="413"/>
      <c r="C135" s="413"/>
      <c r="D135" s="413"/>
      <c r="E135" s="413"/>
      <c r="F135" s="413"/>
      <c r="G135" s="413"/>
      <c r="H135" s="413"/>
      <c r="I135" s="413"/>
      <c r="K135" s="409">
        <v>0.7</v>
      </c>
      <c r="L135" s="410"/>
      <c r="M135" s="409">
        <v>1</v>
      </c>
      <c r="N135" s="410"/>
      <c r="O135" s="409">
        <v>0.7</v>
      </c>
      <c r="P135" s="410"/>
      <c r="Q135" s="409">
        <v>0.7</v>
      </c>
      <c r="R135" s="410"/>
      <c r="S135" s="409">
        <v>1.3</v>
      </c>
      <c r="T135" s="410"/>
      <c r="U135" s="409">
        <v>0.7</v>
      </c>
      <c r="V135" s="410"/>
      <c r="W135" s="409"/>
      <c r="X135" s="410"/>
      <c r="Y135" s="409">
        <v>0.7</v>
      </c>
      <c r="Z135" s="410"/>
      <c r="AA135" s="409"/>
      <c r="AB135" s="410"/>
      <c r="AC135" s="409"/>
      <c r="AD135" s="410"/>
      <c r="AE135" s="409"/>
      <c r="AF135" s="410"/>
      <c r="AG135" s="409">
        <v>0.7</v>
      </c>
      <c r="AH135" s="410"/>
      <c r="AI135" s="409"/>
      <c r="AJ135" s="410"/>
      <c r="AK135" s="409"/>
      <c r="AL135" s="410"/>
      <c r="AM135" s="409"/>
      <c r="AN135" s="410"/>
      <c r="AO135" s="409"/>
      <c r="AP135" s="410"/>
      <c r="AQ135" s="409"/>
      <c r="AR135" s="410"/>
      <c r="AS135" s="409"/>
      <c r="AT135" s="410"/>
      <c r="AU135" s="409">
        <v>1.1000000000000001</v>
      </c>
      <c r="AV135" s="410"/>
      <c r="AW135" s="409"/>
      <c r="AX135" s="410"/>
      <c r="AY135" s="409">
        <v>0.7</v>
      </c>
      <c r="AZ135" s="410"/>
      <c r="BA135" s="409">
        <v>1.1000000000000001</v>
      </c>
      <c r="BB135" s="410"/>
      <c r="BC135" s="409">
        <v>0.9</v>
      </c>
      <c r="BD135" s="410"/>
      <c r="BE135" s="409"/>
      <c r="BF135" s="410"/>
      <c r="BG135" s="409">
        <v>0.7</v>
      </c>
      <c r="BH135" s="410"/>
      <c r="BI135" s="409">
        <v>0.7</v>
      </c>
      <c r="BJ135" s="410"/>
      <c r="BK135" s="409">
        <v>0.8</v>
      </c>
      <c r="BL135" s="410"/>
      <c r="BM135" s="409"/>
      <c r="BN135" s="410"/>
      <c r="BO135" s="409"/>
      <c r="BP135" s="410"/>
      <c r="BQ135" s="409"/>
      <c r="BR135" s="410"/>
      <c r="BS135" s="409"/>
      <c r="BT135" s="410"/>
      <c r="BU135" s="409"/>
      <c r="BV135" s="410"/>
      <c r="BW135" s="409"/>
      <c r="BX135" s="410"/>
      <c r="BY135" s="409"/>
      <c r="BZ135" s="410"/>
    </row>
    <row r="136" spans="1:78" x14ac:dyDescent="0.35">
      <c r="A136" s="413" t="s">
        <v>116</v>
      </c>
      <c r="B136" s="413"/>
      <c r="C136" s="413"/>
      <c r="D136" s="413"/>
      <c r="E136" s="413"/>
      <c r="F136" s="413"/>
      <c r="G136" s="413"/>
      <c r="H136" s="413"/>
      <c r="I136" s="413"/>
      <c r="K136" s="409">
        <v>0.7</v>
      </c>
      <c r="L136" s="410"/>
      <c r="M136" s="409">
        <v>1</v>
      </c>
      <c r="N136" s="410"/>
      <c r="O136" s="409">
        <v>0.7</v>
      </c>
      <c r="P136" s="410"/>
      <c r="Q136" s="409">
        <v>0.7</v>
      </c>
      <c r="R136" s="410"/>
      <c r="S136" s="409">
        <v>1.3</v>
      </c>
      <c r="T136" s="410"/>
      <c r="U136" s="409">
        <v>0.7</v>
      </c>
      <c r="V136" s="410"/>
      <c r="W136" s="409"/>
      <c r="X136" s="410"/>
      <c r="Y136" s="409">
        <v>1</v>
      </c>
      <c r="Z136" s="410"/>
      <c r="AA136" s="409"/>
      <c r="AB136" s="410"/>
      <c r="AC136" s="409"/>
      <c r="AD136" s="410"/>
      <c r="AE136" s="409"/>
      <c r="AF136" s="410"/>
      <c r="AG136" s="409">
        <v>0.7</v>
      </c>
      <c r="AH136" s="410"/>
      <c r="AI136" s="409"/>
      <c r="AJ136" s="410"/>
      <c r="AK136" s="409"/>
      <c r="AL136" s="410"/>
      <c r="AM136" s="409"/>
      <c r="AN136" s="410"/>
      <c r="AO136" s="409"/>
      <c r="AP136" s="410"/>
      <c r="AQ136" s="409"/>
      <c r="AR136" s="410"/>
      <c r="AS136" s="409"/>
      <c r="AT136" s="410"/>
      <c r="AU136" s="409">
        <v>1.1000000000000001</v>
      </c>
      <c r="AV136" s="410"/>
      <c r="AW136" s="409"/>
      <c r="AX136" s="410"/>
      <c r="AY136" s="409">
        <v>0.7</v>
      </c>
      <c r="AZ136" s="410"/>
      <c r="BA136" s="409">
        <v>1.1000000000000001</v>
      </c>
      <c r="BB136" s="410"/>
      <c r="BC136" s="409">
        <v>0.9</v>
      </c>
      <c r="BD136" s="410"/>
      <c r="BE136" s="409"/>
      <c r="BF136" s="410"/>
      <c r="BG136" s="409">
        <v>1.1000000000000001</v>
      </c>
      <c r="BH136" s="410"/>
      <c r="BI136" s="409">
        <v>1</v>
      </c>
      <c r="BJ136" s="410"/>
      <c r="BK136" s="409">
        <v>0.8</v>
      </c>
      <c r="BL136" s="410"/>
      <c r="BM136" s="409"/>
      <c r="BN136" s="410"/>
      <c r="BO136" s="409"/>
      <c r="BP136" s="410"/>
      <c r="BQ136" s="409"/>
      <c r="BR136" s="410"/>
      <c r="BS136" s="409"/>
      <c r="BT136" s="410"/>
      <c r="BU136" s="409"/>
      <c r="BV136" s="410"/>
      <c r="BW136" s="409"/>
      <c r="BX136" s="410"/>
      <c r="BY136" s="409"/>
      <c r="BZ136" s="410"/>
    </row>
    <row r="137" spans="1:78" x14ac:dyDescent="0.35">
      <c r="A137" s="413" t="s">
        <v>114</v>
      </c>
      <c r="B137" s="413"/>
      <c r="C137" s="413"/>
      <c r="D137" s="413"/>
      <c r="E137" s="413"/>
      <c r="F137" s="413"/>
      <c r="G137" s="413"/>
      <c r="H137" s="413"/>
      <c r="I137" s="413"/>
      <c r="K137" s="409">
        <v>0.7</v>
      </c>
      <c r="L137" s="410"/>
      <c r="M137" s="409">
        <v>1</v>
      </c>
      <c r="N137" s="410"/>
      <c r="O137" s="409">
        <v>0.7</v>
      </c>
      <c r="P137" s="410"/>
      <c r="Q137" s="409">
        <v>0.7</v>
      </c>
      <c r="R137" s="410"/>
      <c r="S137" s="409">
        <v>1.3</v>
      </c>
      <c r="T137" s="410"/>
      <c r="U137" s="409">
        <v>0.7</v>
      </c>
      <c r="V137" s="410"/>
      <c r="W137" s="409"/>
      <c r="X137" s="410"/>
      <c r="Y137" s="409">
        <v>1</v>
      </c>
      <c r="Z137" s="410"/>
      <c r="AA137" s="409"/>
      <c r="AB137" s="410"/>
      <c r="AC137" s="409"/>
      <c r="AD137" s="410"/>
      <c r="AE137" s="409"/>
      <c r="AF137" s="410"/>
      <c r="AG137" s="409">
        <v>0.7</v>
      </c>
      <c r="AH137" s="410"/>
      <c r="AI137" s="409"/>
      <c r="AJ137" s="410"/>
      <c r="AK137" s="409"/>
      <c r="AL137" s="410"/>
      <c r="AM137" s="409"/>
      <c r="AN137" s="410"/>
      <c r="AO137" s="409"/>
      <c r="AP137" s="410"/>
      <c r="AQ137" s="409"/>
      <c r="AR137" s="410"/>
      <c r="AS137" s="409"/>
      <c r="AT137" s="410"/>
      <c r="AU137" s="409">
        <v>1.1000000000000001</v>
      </c>
      <c r="AV137" s="410"/>
      <c r="AW137" s="409"/>
      <c r="AX137" s="410"/>
      <c r="AY137" s="409">
        <v>0.7</v>
      </c>
      <c r="AZ137" s="410"/>
      <c r="BA137" s="409">
        <v>0.7</v>
      </c>
      <c r="BB137" s="410"/>
      <c r="BC137" s="409">
        <v>0.9</v>
      </c>
      <c r="BD137" s="410"/>
      <c r="BE137" s="409"/>
      <c r="BF137" s="410"/>
      <c r="BG137" s="409">
        <v>1.1000000000000001</v>
      </c>
      <c r="BH137" s="410"/>
      <c r="BI137" s="409">
        <v>1</v>
      </c>
      <c r="BJ137" s="410"/>
      <c r="BK137" s="409">
        <v>0.8</v>
      </c>
      <c r="BL137" s="410"/>
      <c r="BM137" s="409"/>
      <c r="BN137" s="410"/>
      <c r="BO137" s="409"/>
      <c r="BP137" s="410"/>
      <c r="BQ137" s="409"/>
      <c r="BR137" s="410"/>
      <c r="BS137" s="409"/>
      <c r="BT137" s="410"/>
      <c r="BU137" s="409"/>
      <c r="BV137" s="410"/>
      <c r="BW137" s="409"/>
      <c r="BX137" s="410"/>
      <c r="BY137" s="409"/>
      <c r="BZ137" s="410"/>
    </row>
    <row r="138" spans="1:78" x14ac:dyDescent="0.35">
      <c r="A138" s="413" t="s">
        <v>117</v>
      </c>
      <c r="B138" s="413"/>
      <c r="C138" s="413"/>
      <c r="D138" s="413"/>
      <c r="E138" s="413"/>
      <c r="F138" s="413"/>
      <c r="G138" s="413"/>
      <c r="H138" s="413"/>
      <c r="I138" s="413"/>
      <c r="K138" s="409">
        <v>1</v>
      </c>
      <c r="L138" s="410"/>
      <c r="M138" s="409">
        <v>1.3</v>
      </c>
      <c r="N138" s="410"/>
      <c r="O138" s="409">
        <v>1.3</v>
      </c>
      <c r="P138" s="410"/>
      <c r="Q138" s="409">
        <v>1.2</v>
      </c>
      <c r="R138" s="410"/>
      <c r="S138" s="409">
        <v>1.3</v>
      </c>
      <c r="T138" s="410"/>
      <c r="U138" s="409">
        <v>0.7</v>
      </c>
      <c r="V138" s="410"/>
      <c r="W138" s="409"/>
      <c r="X138" s="410"/>
      <c r="Y138" s="409">
        <v>1</v>
      </c>
      <c r="Z138" s="410"/>
      <c r="AA138" s="409"/>
      <c r="AB138" s="410"/>
      <c r="AC138" s="409"/>
      <c r="AD138" s="410"/>
      <c r="AE138" s="409"/>
      <c r="AF138" s="410"/>
      <c r="AG138" s="409">
        <v>0.7</v>
      </c>
      <c r="AH138" s="410"/>
      <c r="AI138" s="409"/>
      <c r="AJ138" s="410"/>
      <c r="AK138" s="409"/>
      <c r="AL138" s="410"/>
      <c r="AM138" s="409"/>
      <c r="AN138" s="410"/>
      <c r="AO138" s="409"/>
      <c r="AP138" s="410"/>
      <c r="AQ138" s="409"/>
      <c r="AR138" s="410"/>
      <c r="AS138" s="409"/>
      <c r="AT138" s="410"/>
      <c r="AU138" s="409">
        <v>1.1000000000000001</v>
      </c>
      <c r="AV138" s="410"/>
      <c r="AW138" s="409"/>
      <c r="AX138" s="410"/>
      <c r="AY138" s="409">
        <v>0.7</v>
      </c>
      <c r="AZ138" s="410"/>
      <c r="BA138" s="409">
        <v>1.1000000000000001</v>
      </c>
      <c r="BB138" s="410"/>
      <c r="BC138" s="409">
        <v>0.9</v>
      </c>
      <c r="BD138" s="410"/>
      <c r="BE138" s="409"/>
      <c r="BF138" s="410"/>
      <c r="BG138" s="409">
        <v>1.1000000000000001</v>
      </c>
      <c r="BH138" s="410"/>
      <c r="BI138" s="409">
        <v>1</v>
      </c>
      <c r="BJ138" s="410"/>
      <c r="BK138" s="409">
        <v>0.8</v>
      </c>
      <c r="BL138" s="410"/>
      <c r="BM138" s="409"/>
      <c r="BN138" s="410"/>
      <c r="BO138" s="409"/>
      <c r="BP138" s="410"/>
      <c r="BQ138" s="409"/>
      <c r="BR138" s="410"/>
      <c r="BS138" s="409"/>
      <c r="BT138" s="410"/>
      <c r="BU138" s="409"/>
      <c r="BV138" s="410"/>
      <c r="BW138" s="409"/>
      <c r="BX138" s="410"/>
      <c r="BY138" s="409"/>
      <c r="BZ138" s="410"/>
    </row>
    <row r="139" spans="1:78" x14ac:dyDescent="0.35">
      <c r="A139" s="413" t="s">
        <v>118</v>
      </c>
      <c r="B139" s="413"/>
      <c r="C139" s="413"/>
      <c r="D139" s="413"/>
      <c r="E139" s="413"/>
      <c r="F139" s="413"/>
      <c r="G139" s="413"/>
      <c r="H139" s="413"/>
      <c r="I139" s="413"/>
      <c r="K139" s="409">
        <v>1.3</v>
      </c>
      <c r="L139" s="410"/>
      <c r="M139" s="409">
        <v>1.2</v>
      </c>
      <c r="N139" s="410"/>
      <c r="O139" s="409">
        <v>1.3</v>
      </c>
      <c r="P139" s="410"/>
      <c r="Q139" s="409">
        <v>1.2</v>
      </c>
      <c r="R139" s="410"/>
      <c r="S139" s="409">
        <v>1.3</v>
      </c>
      <c r="T139" s="410"/>
      <c r="U139" s="409">
        <v>0.7</v>
      </c>
      <c r="V139" s="410"/>
      <c r="W139" s="409"/>
      <c r="X139" s="410"/>
      <c r="Y139" s="409">
        <v>1</v>
      </c>
      <c r="Z139" s="410"/>
      <c r="AA139" s="409"/>
      <c r="AB139" s="410"/>
      <c r="AC139" s="409"/>
      <c r="AD139" s="410"/>
      <c r="AE139" s="409"/>
      <c r="AF139" s="410"/>
      <c r="AG139" s="409">
        <v>1.3</v>
      </c>
      <c r="AH139" s="410"/>
      <c r="AI139" s="409"/>
      <c r="AJ139" s="410"/>
      <c r="AK139" s="409"/>
      <c r="AL139" s="410"/>
      <c r="AM139" s="409"/>
      <c r="AN139" s="410"/>
      <c r="AO139" s="409"/>
      <c r="AP139" s="410"/>
      <c r="AQ139" s="409"/>
      <c r="AR139" s="410"/>
      <c r="AS139" s="409"/>
      <c r="AT139" s="410"/>
      <c r="AU139" s="409">
        <v>1.1000000000000001</v>
      </c>
      <c r="AV139" s="410"/>
      <c r="AW139" s="409"/>
      <c r="AX139" s="410"/>
      <c r="AY139" s="409">
        <v>0.7</v>
      </c>
      <c r="AZ139" s="410"/>
      <c r="BA139" s="409">
        <v>1.1000000000000001</v>
      </c>
      <c r="BB139" s="410"/>
      <c r="BC139" s="409">
        <v>0.9</v>
      </c>
      <c r="BD139" s="410"/>
      <c r="BE139" s="409"/>
      <c r="BF139" s="410"/>
      <c r="BG139" s="409">
        <v>1.1000000000000001</v>
      </c>
      <c r="BH139" s="410"/>
      <c r="BI139" s="409">
        <v>1</v>
      </c>
      <c r="BJ139" s="410"/>
      <c r="BK139" s="409">
        <v>1.3</v>
      </c>
      <c r="BL139" s="410"/>
      <c r="BM139" s="409"/>
      <c r="BN139" s="410"/>
      <c r="BO139" s="409"/>
      <c r="BP139" s="410"/>
      <c r="BQ139" s="409"/>
      <c r="BR139" s="410"/>
      <c r="BS139" s="409"/>
      <c r="BT139" s="410"/>
      <c r="BU139" s="409"/>
      <c r="BV139" s="410"/>
      <c r="BW139" s="409"/>
      <c r="BX139" s="410"/>
      <c r="BY139" s="409"/>
      <c r="BZ139" s="410"/>
    </row>
    <row r="140" spans="1:78" x14ac:dyDescent="0.35">
      <c r="A140" s="413" t="s">
        <v>119</v>
      </c>
      <c r="B140" s="413"/>
      <c r="C140" s="413"/>
      <c r="D140" s="413"/>
      <c r="E140" s="413"/>
      <c r="F140" s="413"/>
      <c r="G140" s="413"/>
      <c r="H140" s="413"/>
      <c r="I140" s="413"/>
      <c r="K140" s="409">
        <v>0.7</v>
      </c>
      <c r="L140" s="410"/>
      <c r="M140" s="409">
        <v>1</v>
      </c>
      <c r="N140" s="410"/>
      <c r="O140" s="409">
        <v>0.7</v>
      </c>
      <c r="P140" s="410"/>
      <c r="Q140" s="409">
        <v>0.7</v>
      </c>
      <c r="R140" s="410"/>
      <c r="S140" s="409">
        <v>1.3</v>
      </c>
      <c r="T140" s="410"/>
      <c r="U140" s="409">
        <v>0.7</v>
      </c>
      <c r="V140" s="410"/>
      <c r="W140" s="409"/>
      <c r="X140" s="410"/>
      <c r="Y140" s="409">
        <v>0.7</v>
      </c>
      <c r="Z140" s="410"/>
      <c r="AA140" s="409"/>
      <c r="AB140" s="410"/>
      <c r="AC140" s="409"/>
      <c r="AD140" s="410"/>
      <c r="AE140" s="409"/>
      <c r="AF140" s="410"/>
      <c r="AG140" s="409">
        <v>0.7</v>
      </c>
      <c r="AH140" s="410"/>
      <c r="AI140" s="409"/>
      <c r="AJ140" s="410"/>
      <c r="AK140" s="409"/>
      <c r="AL140" s="410"/>
      <c r="AM140" s="409"/>
      <c r="AN140" s="410"/>
      <c r="AO140" s="409"/>
      <c r="AP140" s="410"/>
      <c r="AQ140" s="409"/>
      <c r="AR140" s="410"/>
      <c r="AS140" s="409"/>
      <c r="AT140" s="410"/>
      <c r="AU140" s="409">
        <v>1.1000000000000001</v>
      </c>
      <c r="AV140" s="410"/>
      <c r="AW140" s="409"/>
      <c r="AX140" s="410"/>
      <c r="AY140" s="409">
        <v>0.7</v>
      </c>
      <c r="AZ140" s="410"/>
      <c r="BA140" s="409">
        <v>0.7</v>
      </c>
      <c r="BB140" s="410"/>
      <c r="BC140" s="409">
        <v>0.9</v>
      </c>
      <c r="BD140" s="410"/>
      <c r="BE140" s="409"/>
      <c r="BF140" s="410"/>
      <c r="BG140" s="409">
        <v>1.1000000000000001</v>
      </c>
      <c r="BH140" s="410"/>
      <c r="BI140" s="409">
        <v>1</v>
      </c>
      <c r="BJ140" s="410"/>
      <c r="BK140" s="409">
        <v>0.8</v>
      </c>
      <c r="BL140" s="410"/>
      <c r="BM140" s="409"/>
      <c r="BN140" s="410"/>
      <c r="BO140" s="409"/>
      <c r="BP140" s="410"/>
      <c r="BQ140" s="409"/>
      <c r="BR140" s="410"/>
      <c r="BS140" s="409"/>
      <c r="BT140" s="410"/>
      <c r="BU140" s="409"/>
      <c r="BV140" s="410"/>
      <c r="BW140" s="409"/>
      <c r="BX140" s="410"/>
      <c r="BY140" s="409"/>
      <c r="BZ140" s="410"/>
    </row>
    <row r="141" spans="1:78" ht="8.5" customHeight="1" x14ac:dyDescent="0.35"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</row>
    <row r="142" spans="1:78" x14ac:dyDescent="0.35">
      <c r="A142" s="543" t="s">
        <v>120</v>
      </c>
      <c r="B142" s="543"/>
      <c r="C142" s="543"/>
      <c r="D142" s="543"/>
      <c r="E142" s="543"/>
      <c r="F142" s="543"/>
      <c r="G142" s="543"/>
      <c r="H142" s="543"/>
      <c r="I142" s="543"/>
      <c r="K142" s="189"/>
      <c r="L142" s="189"/>
      <c r="M142" s="189"/>
      <c r="N142" s="189"/>
      <c r="O142" s="189"/>
      <c r="P142" s="189"/>
      <c r="Q142" s="196"/>
      <c r="R142" s="196"/>
      <c r="S142" s="196"/>
      <c r="T142" s="196"/>
      <c r="U142" s="195"/>
      <c r="V142" s="195"/>
      <c r="W142" s="189"/>
      <c r="X142" s="189"/>
      <c r="Y142" s="189"/>
      <c r="Z142" s="189"/>
      <c r="AA142" s="189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  <c r="AT142" s="189"/>
      <c r="AU142" s="189"/>
      <c r="AV142" s="189"/>
      <c r="AW142" s="189"/>
      <c r="AX142" s="189"/>
      <c r="AY142" s="189"/>
      <c r="AZ142" s="189"/>
      <c r="BA142" s="201"/>
      <c r="BB142" s="201"/>
      <c r="BC142" s="200"/>
      <c r="BD142" s="200"/>
      <c r="BE142" s="189"/>
      <c r="BF142" s="189"/>
      <c r="BG142" s="189"/>
      <c r="BH142" s="189"/>
      <c r="BI142" s="189"/>
      <c r="BJ142" s="189"/>
      <c r="BK142" s="198"/>
      <c r="BL142" s="198"/>
      <c r="BM142" s="197"/>
      <c r="BN142" s="197"/>
      <c r="BO142" s="197"/>
      <c r="BP142" s="197"/>
      <c r="BQ142" s="197"/>
      <c r="BR142" s="197"/>
      <c r="BS142" s="197"/>
      <c r="BT142" s="197"/>
      <c r="BU142" s="197"/>
      <c r="BV142" s="197"/>
      <c r="BW142" s="189"/>
      <c r="BX142" s="189"/>
      <c r="BY142" s="189"/>
      <c r="BZ142" s="189"/>
    </row>
    <row r="143" spans="1:78" x14ac:dyDescent="0.35">
      <c r="A143" s="413" t="s">
        <v>122</v>
      </c>
      <c r="B143" s="413"/>
      <c r="C143" s="413"/>
      <c r="D143" s="413"/>
      <c r="E143" s="413"/>
      <c r="F143" s="413"/>
      <c r="G143" s="413"/>
      <c r="H143" s="413"/>
      <c r="I143" s="413"/>
      <c r="K143" s="409"/>
      <c r="L143" s="410"/>
      <c r="M143" s="409">
        <v>0.7</v>
      </c>
      <c r="N143" s="410"/>
      <c r="O143" s="409">
        <v>0.7</v>
      </c>
      <c r="P143" s="410"/>
      <c r="Q143" s="409"/>
      <c r="R143" s="410"/>
      <c r="S143" s="409">
        <v>0.7</v>
      </c>
      <c r="T143" s="410"/>
      <c r="U143" s="409"/>
      <c r="V143" s="410"/>
      <c r="W143" s="409"/>
      <c r="X143" s="410"/>
      <c r="Y143" s="409"/>
      <c r="Z143" s="410"/>
      <c r="AA143" s="409"/>
      <c r="AB143" s="410"/>
      <c r="AC143" s="409"/>
      <c r="AD143" s="410"/>
      <c r="AE143" s="409"/>
      <c r="AF143" s="410"/>
      <c r="AG143" s="409"/>
      <c r="AH143" s="410"/>
      <c r="AI143" s="409"/>
      <c r="AJ143" s="410"/>
      <c r="AK143" s="409"/>
      <c r="AL143" s="410"/>
      <c r="AM143" s="409"/>
      <c r="AN143" s="410"/>
      <c r="AO143" s="409"/>
      <c r="AP143" s="410"/>
      <c r="AQ143" s="409"/>
      <c r="AR143" s="410"/>
      <c r="AS143" s="409"/>
      <c r="AT143" s="410"/>
      <c r="AU143" s="409">
        <v>0.7</v>
      </c>
      <c r="AV143" s="410"/>
      <c r="AW143" s="409"/>
      <c r="AX143" s="410"/>
      <c r="AY143" s="409">
        <v>0.7</v>
      </c>
      <c r="AZ143" s="410"/>
      <c r="BA143" s="409">
        <v>0.9</v>
      </c>
      <c r="BB143" s="410"/>
      <c r="BC143" s="409">
        <v>0.7</v>
      </c>
      <c r="BD143" s="410"/>
      <c r="BE143" s="409"/>
      <c r="BF143" s="410"/>
      <c r="BG143" s="409">
        <v>0.9</v>
      </c>
      <c r="BH143" s="410"/>
      <c r="BI143" s="409">
        <v>0.7</v>
      </c>
      <c r="BJ143" s="410"/>
      <c r="BK143" s="409">
        <v>0.7</v>
      </c>
      <c r="BL143" s="410"/>
      <c r="BM143" s="409"/>
      <c r="BN143" s="410"/>
      <c r="BO143" s="409"/>
      <c r="BP143" s="410"/>
      <c r="BQ143" s="409"/>
      <c r="BR143" s="410"/>
      <c r="BS143" s="409"/>
      <c r="BT143" s="410"/>
      <c r="BU143" s="409"/>
      <c r="BV143" s="410"/>
      <c r="BW143" s="409"/>
      <c r="BX143" s="410"/>
      <c r="BY143" s="409"/>
      <c r="BZ143" s="410"/>
    </row>
    <row r="144" spans="1:78" x14ac:dyDescent="0.35">
      <c r="A144" s="413" t="s">
        <v>121</v>
      </c>
      <c r="B144" s="413"/>
      <c r="C144" s="413"/>
      <c r="D144" s="413"/>
      <c r="E144" s="413"/>
      <c r="F144" s="413"/>
      <c r="G144" s="413"/>
      <c r="H144" s="413"/>
      <c r="I144" s="413"/>
      <c r="K144" s="409"/>
      <c r="L144" s="410"/>
      <c r="M144" s="409">
        <v>0.7</v>
      </c>
      <c r="N144" s="410"/>
      <c r="O144" s="409">
        <v>0.7</v>
      </c>
      <c r="P144" s="410"/>
      <c r="Q144" s="409"/>
      <c r="R144" s="410"/>
      <c r="S144" s="409">
        <v>0.7</v>
      </c>
      <c r="T144" s="410"/>
      <c r="U144" s="409"/>
      <c r="V144" s="410"/>
      <c r="W144" s="409"/>
      <c r="X144" s="410"/>
      <c r="Y144" s="409"/>
      <c r="Z144" s="410"/>
      <c r="AA144" s="409"/>
      <c r="AB144" s="410"/>
      <c r="AC144" s="409"/>
      <c r="AD144" s="410"/>
      <c r="AE144" s="409"/>
      <c r="AF144" s="410"/>
      <c r="AG144" s="409"/>
      <c r="AH144" s="410"/>
      <c r="AI144" s="409"/>
      <c r="AJ144" s="410"/>
      <c r="AK144" s="409"/>
      <c r="AL144" s="410"/>
      <c r="AM144" s="409"/>
      <c r="AN144" s="410"/>
      <c r="AO144" s="409"/>
      <c r="AP144" s="410"/>
      <c r="AQ144" s="409"/>
      <c r="AR144" s="410"/>
      <c r="AS144" s="409"/>
      <c r="AT144" s="410"/>
      <c r="AU144" s="409">
        <v>0.7</v>
      </c>
      <c r="AV144" s="410"/>
      <c r="AW144" s="409"/>
      <c r="AX144" s="410"/>
      <c r="AY144" s="409">
        <v>0.7</v>
      </c>
      <c r="AZ144" s="410"/>
      <c r="BA144" s="409">
        <v>0.9</v>
      </c>
      <c r="BB144" s="410"/>
      <c r="BC144" s="409">
        <v>0.7</v>
      </c>
      <c r="BD144" s="410"/>
      <c r="BE144" s="409"/>
      <c r="BF144" s="410"/>
      <c r="BG144" s="409">
        <v>0.9</v>
      </c>
      <c r="BH144" s="410"/>
      <c r="BI144" s="409">
        <v>0.7</v>
      </c>
      <c r="BJ144" s="410"/>
      <c r="BK144" s="409">
        <v>0.7</v>
      </c>
      <c r="BL144" s="410"/>
      <c r="BM144" s="409"/>
      <c r="BN144" s="410"/>
      <c r="BO144" s="409"/>
      <c r="BP144" s="410"/>
      <c r="BQ144" s="409"/>
      <c r="BR144" s="410"/>
      <c r="BS144" s="409"/>
      <c r="BT144" s="410"/>
      <c r="BU144" s="409"/>
      <c r="BV144" s="410"/>
      <c r="BW144" s="409"/>
      <c r="BX144" s="410"/>
      <c r="BY144" s="409"/>
      <c r="BZ144" s="410"/>
    </row>
    <row r="145" spans="1:78" x14ac:dyDescent="0.35">
      <c r="A145" s="413" t="s">
        <v>129</v>
      </c>
      <c r="B145" s="413"/>
      <c r="C145" s="413"/>
      <c r="D145" s="413"/>
      <c r="E145" s="413"/>
      <c r="F145" s="413"/>
      <c r="G145" s="413"/>
      <c r="H145" s="413"/>
      <c r="I145" s="413"/>
      <c r="K145" s="409"/>
      <c r="L145" s="410"/>
      <c r="M145" s="409">
        <v>0.7</v>
      </c>
      <c r="N145" s="410"/>
      <c r="O145" s="409">
        <v>0.7</v>
      </c>
      <c r="P145" s="410"/>
      <c r="Q145" s="409"/>
      <c r="R145" s="410"/>
      <c r="S145" s="409">
        <v>0.7</v>
      </c>
      <c r="T145" s="410"/>
      <c r="U145" s="409"/>
      <c r="V145" s="410"/>
      <c r="W145" s="409"/>
      <c r="X145" s="410"/>
      <c r="Y145" s="409"/>
      <c r="Z145" s="410"/>
      <c r="AA145" s="409"/>
      <c r="AB145" s="410"/>
      <c r="AC145" s="409"/>
      <c r="AD145" s="410"/>
      <c r="AE145" s="409"/>
      <c r="AF145" s="410"/>
      <c r="AG145" s="409"/>
      <c r="AH145" s="410"/>
      <c r="AI145" s="409"/>
      <c r="AJ145" s="410"/>
      <c r="AK145" s="409"/>
      <c r="AL145" s="410"/>
      <c r="AM145" s="409"/>
      <c r="AN145" s="410"/>
      <c r="AO145" s="409"/>
      <c r="AP145" s="410"/>
      <c r="AQ145" s="409"/>
      <c r="AR145" s="410"/>
      <c r="AS145" s="409"/>
      <c r="AT145" s="410"/>
      <c r="AU145" s="409">
        <v>0.7</v>
      </c>
      <c r="AV145" s="410"/>
      <c r="AW145" s="409"/>
      <c r="AX145" s="410"/>
      <c r="AY145" s="409">
        <v>0.7</v>
      </c>
      <c r="AZ145" s="410"/>
      <c r="BA145" s="409">
        <v>0.9</v>
      </c>
      <c r="BB145" s="410"/>
      <c r="BC145" s="409">
        <v>0.7</v>
      </c>
      <c r="BD145" s="410"/>
      <c r="BE145" s="409"/>
      <c r="BF145" s="410"/>
      <c r="BG145" s="409">
        <v>0.9</v>
      </c>
      <c r="BH145" s="410"/>
      <c r="BI145" s="409">
        <v>0.7</v>
      </c>
      <c r="BJ145" s="410"/>
      <c r="BK145" s="409">
        <v>0.7</v>
      </c>
      <c r="BL145" s="410"/>
      <c r="BM145" s="409"/>
      <c r="BN145" s="410"/>
      <c r="BO145" s="409"/>
      <c r="BP145" s="410"/>
      <c r="BQ145" s="409"/>
      <c r="BR145" s="410"/>
      <c r="BS145" s="409"/>
      <c r="BT145" s="410"/>
      <c r="BU145" s="409"/>
      <c r="BV145" s="410"/>
      <c r="BW145" s="409"/>
      <c r="BX145" s="410"/>
      <c r="BY145" s="409"/>
      <c r="BZ145" s="410"/>
    </row>
    <row r="146" spans="1:78" x14ac:dyDescent="0.35">
      <c r="A146" s="413" t="s">
        <v>131</v>
      </c>
      <c r="B146" s="413"/>
      <c r="C146" s="413"/>
      <c r="D146" s="413"/>
      <c r="E146" s="413"/>
      <c r="F146" s="413"/>
      <c r="G146" s="413"/>
      <c r="H146" s="413"/>
      <c r="I146" s="413"/>
      <c r="K146" s="409"/>
      <c r="L146" s="410"/>
      <c r="M146" s="409">
        <v>0.7</v>
      </c>
      <c r="N146" s="410"/>
      <c r="O146" s="409">
        <v>0.7</v>
      </c>
      <c r="P146" s="410"/>
      <c r="Q146" s="409"/>
      <c r="R146" s="410"/>
      <c r="S146" s="409">
        <v>0.7</v>
      </c>
      <c r="T146" s="410"/>
      <c r="U146" s="409"/>
      <c r="V146" s="410"/>
      <c r="W146" s="409"/>
      <c r="X146" s="410"/>
      <c r="Y146" s="409"/>
      <c r="Z146" s="410"/>
      <c r="AA146" s="409"/>
      <c r="AB146" s="410"/>
      <c r="AC146" s="409"/>
      <c r="AD146" s="410"/>
      <c r="AE146" s="409"/>
      <c r="AF146" s="410"/>
      <c r="AG146" s="409"/>
      <c r="AH146" s="410"/>
      <c r="AI146" s="409"/>
      <c r="AJ146" s="410"/>
      <c r="AK146" s="409"/>
      <c r="AL146" s="410"/>
      <c r="AM146" s="409"/>
      <c r="AN146" s="410"/>
      <c r="AO146" s="409"/>
      <c r="AP146" s="410"/>
      <c r="AQ146" s="409"/>
      <c r="AR146" s="410"/>
      <c r="AS146" s="409"/>
      <c r="AT146" s="410"/>
      <c r="AU146" s="409">
        <v>0.7</v>
      </c>
      <c r="AV146" s="410"/>
      <c r="AW146" s="409"/>
      <c r="AX146" s="410"/>
      <c r="AY146" s="409">
        <v>0.7</v>
      </c>
      <c r="AZ146" s="410"/>
      <c r="BA146" s="409">
        <v>0.9</v>
      </c>
      <c r="BB146" s="410"/>
      <c r="BC146" s="409">
        <v>0.7</v>
      </c>
      <c r="BD146" s="410"/>
      <c r="BE146" s="409"/>
      <c r="BF146" s="410"/>
      <c r="BG146" s="409">
        <v>0.9</v>
      </c>
      <c r="BH146" s="410"/>
      <c r="BI146" s="409">
        <v>0.7</v>
      </c>
      <c r="BJ146" s="410"/>
      <c r="BK146" s="409">
        <v>0.7</v>
      </c>
      <c r="BL146" s="410"/>
      <c r="BM146" s="409"/>
      <c r="BN146" s="410"/>
      <c r="BO146" s="409"/>
      <c r="BP146" s="410"/>
      <c r="BQ146" s="409"/>
      <c r="BR146" s="410"/>
      <c r="BS146" s="409"/>
      <c r="BT146" s="410"/>
      <c r="BU146" s="409"/>
      <c r="BV146" s="410"/>
      <c r="BW146" s="409"/>
      <c r="BX146" s="410"/>
      <c r="BY146" s="409"/>
      <c r="BZ146" s="410"/>
    </row>
    <row r="147" spans="1:78" x14ac:dyDescent="0.35">
      <c r="A147" s="413" t="s">
        <v>130</v>
      </c>
      <c r="B147" s="413"/>
      <c r="C147" s="413"/>
      <c r="D147" s="413"/>
      <c r="E147" s="413"/>
      <c r="F147" s="413"/>
      <c r="G147" s="413"/>
      <c r="H147" s="413"/>
      <c r="I147" s="413"/>
      <c r="K147" s="409"/>
      <c r="L147" s="410"/>
      <c r="M147" s="409">
        <v>1.2</v>
      </c>
      <c r="N147" s="410"/>
      <c r="O147" s="409">
        <v>0.7</v>
      </c>
      <c r="P147" s="410"/>
      <c r="Q147" s="409"/>
      <c r="R147" s="410"/>
      <c r="S147" s="409">
        <v>0.7</v>
      </c>
      <c r="T147" s="410"/>
      <c r="U147" s="409"/>
      <c r="V147" s="410"/>
      <c r="W147" s="409"/>
      <c r="X147" s="410"/>
      <c r="Y147" s="409"/>
      <c r="Z147" s="410"/>
      <c r="AA147" s="409"/>
      <c r="AB147" s="410"/>
      <c r="AC147" s="409"/>
      <c r="AD147" s="410"/>
      <c r="AE147" s="409"/>
      <c r="AF147" s="410"/>
      <c r="AG147" s="409"/>
      <c r="AH147" s="410"/>
      <c r="AI147" s="409"/>
      <c r="AJ147" s="410"/>
      <c r="AK147" s="409"/>
      <c r="AL147" s="410"/>
      <c r="AM147" s="409"/>
      <c r="AN147" s="410"/>
      <c r="AO147" s="409"/>
      <c r="AP147" s="410"/>
      <c r="AQ147" s="409"/>
      <c r="AR147" s="410"/>
      <c r="AS147" s="409"/>
      <c r="AT147" s="410"/>
      <c r="AU147" s="409">
        <v>0.7</v>
      </c>
      <c r="AV147" s="410"/>
      <c r="AW147" s="409"/>
      <c r="AX147" s="410"/>
      <c r="AY147" s="409">
        <v>0.7</v>
      </c>
      <c r="AZ147" s="410"/>
      <c r="BA147" s="409">
        <v>0.9</v>
      </c>
      <c r="BB147" s="410"/>
      <c r="BC147" s="409">
        <v>0.7</v>
      </c>
      <c r="BD147" s="410"/>
      <c r="BE147" s="409"/>
      <c r="BF147" s="410"/>
      <c r="BG147" s="409">
        <v>0.9</v>
      </c>
      <c r="BH147" s="410"/>
      <c r="BI147" s="409">
        <v>0.7</v>
      </c>
      <c r="BJ147" s="410"/>
      <c r="BK147" s="409">
        <v>0.7</v>
      </c>
      <c r="BL147" s="410"/>
      <c r="BM147" s="409"/>
      <c r="BN147" s="410"/>
      <c r="BO147" s="409"/>
      <c r="BP147" s="410"/>
      <c r="BQ147" s="409"/>
      <c r="BR147" s="410"/>
      <c r="BS147" s="409"/>
      <c r="BT147" s="410"/>
      <c r="BU147" s="409"/>
      <c r="BV147" s="410"/>
      <c r="BW147" s="409"/>
      <c r="BX147" s="410"/>
      <c r="BY147" s="409"/>
      <c r="BZ147" s="410"/>
    </row>
    <row r="148" spans="1:78" x14ac:dyDescent="0.35">
      <c r="A148" s="413" t="s">
        <v>132</v>
      </c>
      <c r="B148" s="413"/>
      <c r="C148" s="413"/>
      <c r="D148" s="413"/>
      <c r="E148" s="413"/>
      <c r="F148" s="413"/>
      <c r="G148" s="413"/>
      <c r="H148" s="413"/>
      <c r="I148" s="413"/>
      <c r="K148" s="409"/>
      <c r="L148" s="410"/>
      <c r="M148" s="409">
        <v>0.7</v>
      </c>
      <c r="N148" s="410"/>
      <c r="O148" s="409">
        <v>0.7</v>
      </c>
      <c r="P148" s="410"/>
      <c r="Q148" s="409"/>
      <c r="R148" s="410"/>
      <c r="S148" s="409">
        <v>0.7</v>
      </c>
      <c r="T148" s="410"/>
      <c r="U148" s="409"/>
      <c r="V148" s="410"/>
      <c r="W148" s="409"/>
      <c r="X148" s="410"/>
      <c r="Y148" s="409"/>
      <c r="Z148" s="410"/>
      <c r="AA148" s="409"/>
      <c r="AB148" s="410"/>
      <c r="AC148" s="409"/>
      <c r="AD148" s="410"/>
      <c r="AE148" s="409"/>
      <c r="AF148" s="410"/>
      <c r="AG148" s="409"/>
      <c r="AH148" s="410"/>
      <c r="AI148" s="409"/>
      <c r="AJ148" s="410"/>
      <c r="AK148" s="409"/>
      <c r="AL148" s="410"/>
      <c r="AM148" s="409"/>
      <c r="AN148" s="410"/>
      <c r="AO148" s="409"/>
      <c r="AP148" s="410"/>
      <c r="AQ148" s="409"/>
      <c r="AR148" s="410"/>
      <c r="AS148" s="409"/>
      <c r="AT148" s="410"/>
      <c r="AU148" s="409">
        <v>0.7</v>
      </c>
      <c r="AV148" s="410"/>
      <c r="AW148" s="409"/>
      <c r="AX148" s="410"/>
      <c r="AY148" s="409">
        <v>0.7</v>
      </c>
      <c r="AZ148" s="410"/>
      <c r="BA148" s="409">
        <v>0.9</v>
      </c>
      <c r="BB148" s="410"/>
      <c r="BC148" s="409">
        <v>0.7</v>
      </c>
      <c r="BD148" s="410"/>
      <c r="BE148" s="409"/>
      <c r="BF148" s="410"/>
      <c r="BG148" s="409">
        <v>0.9</v>
      </c>
      <c r="BH148" s="410"/>
      <c r="BI148" s="409">
        <v>0.7</v>
      </c>
      <c r="BJ148" s="410"/>
      <c r="BK148" s="409">
        <v>0.7</v>
      </c>
      <c r="BL148" s="410"/>
      <c r="BM148" s="409"/>
      <c r="BN148" s="410"/>
      <c r="BO148" s="409"/>
      <c r="BP148" s="410"/>
      <c r="BQ148" s="409"/>
      <c r="BR148" s="410"/>
      <c r="BS148" s="409"/>
      <c r="BT148" s="410"/>
      <c r="BU148" s="409"/>
      <c r="BV148" s="410"/>
      <c r="BW148" s="409"/>
      <c r="BX148" s="410"/>
      <c r="BY148" s="409"/>
      <c r="BZ148" s="410"/>
    </row>
    <row r="149" spans="1:78" x14ac:dyDescent="0.35">
      <c r="A149" s="413" t="s">
        <v>125</v>
      </c>
      <c r="B149" s="413"/>
      <c r="C149" s="413"/>
      <c r="D149" s="413"/>
      <c r="E149" s="413"/>
      <c r="F149" s="413"/>
      <c r="G149" s="413"/>
      <c r="H149" s="413"/>
      <c r="I149" s="413"/>
      <c r="K149" s="409"/>
      <c r="L149" s="410"/>
      <c r="M149" s="409">
        <v>0.7</v>
      </c>
      <c r="N149" s="410"/>
      <c r="O149" s="409">
        <v>0.7</v>
      </c>
      <c r="P149" s="410"/>
      <c r="Q149" s="409"/>
      <c r="R149" s="410"/>
      <c r="S149" s="409">
        <v>0.7</v>
      </c>
      <c r="T149" s="410"/>
      <c r="U149" s="409"/>
      <c r="V149" s="410"/>
      <c r="W149" s="409"/>
      <c r="X149" s="410"/>
      <c r="Y149" s="409"/>
      <c r="Z149" s="410"/>
      <c r="AA149" s="409"/>
      <c r="AB149" s="410"/>
      <c r="AC149" s="409"/>
      <c r="AD149" s="410"/>
      <c r="AE149" s="409"/>
      <c r="AF149" s="410"/>
      <c r="AG149" s="409"/>
      <c r="AH149" s="410"/>
      <c r="AI149" s="409"/>
      <c r="AJ149" s="410"/>
      <c r="AK149" s="409"/>
      <c r="AL149" s="410"/>
      <c r="AM149" s="409"/>
      <c r="AN149" s="410"/>
      <c r="AO149" s="409"/>
      <c r="AP149" s="410"/>
      <c r="AQ149" s="409"/>
      <c r="AR149" s="410"/>
      <c r="AS149" s="409"/>
      <c r="AT149" s="410"/>
      <c r="AU149" s="409">
        <v>0.7</v>
      </c>
      <c r="AV149" s="410"/>
      <c r="AW149" s="409"/>
      <c r="AX149" s="410"/>
      <c r="AY149" s="409">
        <v>0.7</v>
      </c>
      <c r="AZ149" s="410"/>
      <c r="BA149" s="409">
        <v>0.9</v>
      </c>
      <c r="BB149" s="410"/>
      <c r="BC149" s="409">
        <v>0.7</v>
      </c>
      <c r="BD149" s="410"/>
      <c r="BE149" s="409"/>
      <c r="BF149" s="410"/>
      <c r="BG149" s="409">
        <v>0.9</v>
      </c>
      <c r="BH149" s="410"/>
      <c r="BI149" s="409">
        <v>0.7</v>
      </c>
      <c r="BJ149" s="410"/>
      <c r="BK149" s="409">
        <v>0.7</v>
      </c>
      <c r="BL149" s="410"/>
      <c r="BM149" s="409"/>
      <c r="BN149" s="410"/>
      <c r="BO149" s="409"/>
      <c r="BP149" s="410"/>
      <c r="BQ149" s="409"/>
      <c r="BR149" s="410"/>
      <c r="BS149" s="409"/>
      <c r="BT149" s="410"/>
      <c r="BU149" s="409"/>
      <c r="BV149" s="410"/>
      <c r="BW149" s="409"/>
      <c r="BX149" s="410"/>
      <c r="BY149" s="409"/>
      <c r="BZ149" s="410"/>
    </row>
    <row r="150" spans="1:78" x14ac:dyDescent="0.35">
      <c r="A150" s="413" t="s">
        <v>126</v>
      </c>
      <c r="B150" s="413"/>
      <c r="C150" s="413"/>
      <c r="D150" s="413"/>
      <c r="E150" s="413"/>
      <c r="F150" s="413"/>
      <c r="G150" s="413"/>
      <c r="H150" s="413"/>
      <c r="I150" s="413"/>
      <c r="K150" s="409"/>
      <c r="L150" s="410"/>
      <c r="M150" s="409">
        <v>0.7</v>
      </c>
      <c r="N150" s="410"/>
      <c r="O150" s="409">
        <v>0.7</v>
      </c>
      <c r="P150" s="410"/>
      <c r="Q150" s="409"/>
      <c r="R150" s="410"/>
      <c r="S150" s="409">
        <v>0.7</v>
      </c>
      <c r="T150" s="410"/>
      <c r="U150" s="409"/>
      <c r="V150" s="410"/>
      <c r="W150" s="409"/>
      <c r="X150" s="410"/>
      <c r="Y150" s="409"/>
      <c r="Z150" s="410"/>
      <c r="AA150" s="409"/>
      <c r="AB150" s="410"/>
      <c r="AC150" s="409"/>
      <c r="AD150" s="410"/>
      <c r="AE150" s="409"/>
      <c r="AF150" s="410"/>
      <c r="AG150" s="409"/>
      <c r="AH150" s="410"/>
      <c r="AI150" s="409"/>
      <c r="AJ150" s="410"/>
      <c r="AK150" s="409"/>
      <c r="AL150" s="410"/>
      <c r="AM150" s="409"/>
      <c r="AN150" s="410"/>
      <c r="AO150" s="409"/>
      <c r="AP150" s="410"/>
      <c r="AQ150" s="409"/>
      <c r="AR150" s="410"/>
      <c r="AS150" s="409"/>
      <c r="AT150" s="410"/>
      <c r="AU150" s="409">
        <v>0.7</v>
      </c>
      <c r="AV150" s="410"/>
      <c r="AW150" s="409"/>
      <c r="AX150" s="410"/>
      <c r="AY150" s="409">
        <v>0.7</v>
      </c>
      <c r="AZ150" s="410"/>
      <c r="BA150" s="409">
        <v>0.9</v>
      </c>
      <c r="BB150" s="410"/>
      <c r="BC150" s="409">
        <v>0.7</v>
      </c>
      <c r="BD150" s="410"/>
      <c r="BE150" s="409"/>
      <c r="BF150" s="410"/>
      <c r="BG150" s="409">
        <v>0.9</v>
      </c>
      <c r="BH150" s="410"/>
      <c r="BI150" s="409">
        <v>0.7</v>
      </c>
      <c r="BJ150" s="410"/>
      <c r="BK150" s="409">
        <v>0.7</v>
      </c>
      <c r="BL150" s="410"/>
      <c r="BM150" s="409"/>
      <c r="BN150" s="410"/>
      <c r="BO150" s="409"/>
      <c r="BP150" s="410"/>
      <c r="BQ150" s="409"/>
      <c r="BR150" s="410"/>
      <c r="BS150" s="409"/>
      <c r="BT150" s="410"/>
      <c r="BU150" s="409"/>
      <c r="BV150" s="410"/>
      <c r="BW150" s="409"/>
      <c r="BX150" s="410"/>
      <c r="BY150" s="409"/>
      <c r="BZ150" s="410"/>
    </row>
    <row r="151" spans="1:78" x14ac:dyDescent="0.35">
      <c r="A151" s="413" t="s">
        <v>127</v>
      </c>
      <c r="B151" s="413"/>
      <c r="C151" s="413"/>
      <c r="D151" s="413"/>
      <c r="E151" s="413"/>
      <c r="F151" s="413"/>
      <c r="G151" s="413"/>
      <c r="H151" s="413"/>
      <c r="I151" s="413"/>
      <c r="K151" s="409"/>
      <c r="L151" s="410"/>
      <c r="M151" s="409">
        <v>0.7</v>
      </c>
      <c r="N151" s="410"/>
      <c r="O151" s="409">
        <v>0.7</v>
      </c>
      <c r="P151" s="410"/>
      <c r="Q151" s="409"/>
      <c r="R151" s="410"/>
      <c r="S151" s="409">
        <v>0.7</v>
      </c>
      <c r="T151" s="410"/>
      <c r="U151" s="409"/>
      <c r="V151" s="410"/>
      <c r="W151" s="409"/>
      <c r="X151" s="410"/>
      <c r="Y151" s="409"/>
      <c r="Z151" s="410"/>
      <c r="AA151" s="409"/>
      <c r="AB151" s="410"/>
      <c r="AC151" s="409"/>
      <c r="AD151" s="410"/>
      <c r="AE151" s="409"/>
      <c r="AF151" s="410"/>
      <c r="AG151" s="409"/>
      <c r="AH151" s="410"/>
      <c r="AI151" s="409"/>
      <c r="AJ151" s="410"/>
      <c r="AK151" s="409"/>
      <c r="AL151" s="410"/>
      <c r="AM151" s="409"/>
      <c r="AN151" s="410"/>
      <c r="AO151" s="409"/>
      <c r="AP151" s="410"/>
      <c r="AQ151" s="409"/>
      <c r="AR151" s="410"/>
      <c r="AS151" s="409"/>
      <c r="AT151" s="410"/>
      <c r="AU151" s="409">
        <v>0.7</v>
      </c>
      <c r="AV151" s="410"/>
      <c r="AW151" s="409"/>
      <c r="AX151" s="410"/>
      <c r="AY151" s="409">
        <v>0.7</v>
      </c>
      <c r="AZ151" s="410"/>
      <c r="BA151" s="409">
        <v>0.9</v>
      </c>
      <c r="BB151" s="410"/>
      <c r="BC151" s="409">
        <v>0.7</v>
      </c>
      <c r="BD151" s="410"/>
      <c r="BE151" s="409"/>
      <c r="BF151" s="410"/>
      <c r="BG151" s="409">
        <v>0.9</v>
      </c>
      <c r="BH151" s="410"/>
      <c r="BI151" s="409">
        <v>0.7</v>
      </c>
      <c r="BJ151" s="410"/>
      <c r="BK151" s="409">
        <v>0.7</v>
      </c>
      <c r="BL151" s="410"/>
      <c r="BM151" s="409"/>
      <c r="BN151" s="410"/>
      <c r="BO151" s="409"/>
      <c r="BP151" s="410"/>
      <c r="BQ151" s="409"/>
      <c r="BR151" s="410"/>
      <c r="BS151" s="409"/>
      <c r="BT151" s="410"/>
      <c r="BU151" s="409"/>
      <c r="BV151" s="410"/>
      <c r="BW151" s="409"/>
      <c r="BX151" s="410"/>
      <c r="BY151" s="409"/>
      <c r="BZ151" s="410"/>
    </row>
    <row r="152" spans="1:78" x14ac:dyDescent="0.35">
      <c r="A152" s="413" t="s">
        <v>128</v>
      </c>
      <c r="B152" s="413"/>
      <c r="C152" s="413"/>
      <c r="D152" s="413"/>
      <c r="E152" s="413"/>
      <c r="F152" s="413"/>
      <c r="G152" s="413"/>
      <c r="H152" s="413"/>
      <c r="I152" s="413"/>
      <c r="K152" s="409"/>
      <c r="L152" s="410"/>
      <c r="M152" s="409">
        <v>0.7</v>
      </c>
      <c r="N152" s="410"/>
      <c r="O152" s="409">
        <v>0.7</v>
      </c>
      <c r="P152" s="410"/>
      <c r="Q152" s="409"/>
      <c r="R152" s="410"/>
      <c r="S152" s="409">
        <v>0.7</v>
      </c>
      <c r="T152" s="410"/>
      <c r="U152" s="409"/>
      <c r="V152" s="410"/>
      <c r="W152" s="409"/>
      <c r="X152" s="410"/>
      <c r="Y152" s="409"/>
      <c r="Z152" s="410"/>
      <c r="AA152" s="409"/>
      <c r="AB152" s="410"/>
      <c r="AC152" s="409"/>
      <c r="AD152" s="410"/>
      <c r="AE152" s="409"/>
      <c r="AF152" s="410"/>
      <c r="AG152" s="409"/>
      <c r="AH152" s="410"/>
      <c r="AI152" s="409"/>
      <c r="AJ152" s="410"/>
      <c r="AK152" s="409"/>
      <c r="AL152" s="410"/>
      <c r="AM152" s="409"/>
      <c r="AN152" s="410"/>
      <c r="AO152" s="409"/>
      <c r="AP152" s="410"/>
      <c r="AQ152" s="409"/>
      <c r="AR152" s="410"/>
      <c r="AS152" s="409"/>
      <c r="AT152" s="410"/>
      <c r="AU152" s="409">
        <v>0.7</v>
      </c>
      <c r="AV152" s="410"/>
      <c r="AW152" s="409"/>
      <c r="AX152" s="410"/>
      <c r="AY152" s="409">
        <v>0.7</v>
      </c>
      <c r="AZ152" s="410"/>
      <c r="BA152" s="409">
        <v>0.9</v>
      </c>
      <c r="BB152" s="410"/>
      <c r="BC152" s="409">
        <v>0.7</v>
      </c>
      <c r="BD152" s="410"/>
      <c r="BE152" s="409"/>
      <c r="BF152" s="410"/>
      <c r="BG152" s="409">
        <v>0.9</v>
      </c>
      <c r="BH152" s="410"/>
      <c r="BI152" s="409">
        <v>0.7</v>
      </c>
      <c r="BJ152" s="410"/>
      <c r="BK152" s="409">
        <v>0.7</v>
      </c>
      <c r="BL152" s="410"/>
      <c r="BM152" s="409"/>
      <c r="BN152" s="410"/>
      <c r="BO152" s="409"/>
      <c r="BP152" s="410"/>
      <c r="BQ152" s="409"/>
      <c r="BR152" s="410"/>
      <c r="BS152" s="409"/>
      <c r="BT152" s="410"/>
      <c r="BU152" s="409"/>
      <c r="BV152" s="410"/>
      <c r="BW152" s="409"/>
      <c r="BX152" s="410"/>
      <c r="BY152" s="409"/>
      <c r="BZ152" s="410"/>
    </row>
    <row r="153" spans="1:78" x14ac:dyDescent="0.35">
      <c r="A153" s="413" t="s">
        <v>133</v>
      </c>
      <c r="B153" s="413"/>
      <c r="C153" s="413"/>
      <c r="D153" s="413"/>
      <c r="E153" s="413"/>
      <c r="F153" s="413"/>
      <c r="G153" s="413"/>
      <c r="H153" s="413"/>
      <c r="I153" s="413"/>
      <c r="K153" s="409"/>
      <c r="L153" s="410"/>
      <c r="M153" s="409">
        <v>0.7</v>
      </c>
      <c r="N153" s="410"/>
      <c r="O153" s="409">
        <v>0.7</v>
      </c>
      <c r="P153" s="410"/>
      <c r="Q153" s="409"/>
      <c r="R153" s="410"/>
      <c r="S153" s="409">
        <v>0.7</v>
      </c>
      <c r="T153" s="410"/>
      <c r="U153" s="409"/>
      <c r="V153" s="410"/>
      <c r="W153" s="409"/>
      <c r="X153" s="410"/>
      <c r="Y153" s="409"/>
      <c r="Z153" s="410"/>
      <c r="AA153" s="409"/>
      <c r="AB153" s="410"/>
      <c r="AC153" s="409"/>
      <c r="AD153" s="410"/>
      <c r="AE153" s="409"/>
      <c r="AF153" s="410"/>
      <c r="AG153" s="409"/>
      <c r="AH153" s="410"/>
      <c r="AI153" s="409"/>
      <c r="AJ153" s="410"/>
      <c r="AK153" s="409"/>
      <c r="AL153" s="410"/>
      <c r="AM153" s="409"/>
      <c r="AN153" s="410"/>
      <c r="AO153" s="409"/>
      <c r="AP153" s="410"/>
      <c r="AQ153" s="409"/>
      <c r="AR153" s="410"/>
      <c r="AS153" s="409"/>
      <c r="AT153" s="410"/>
      <c r="AU153" s="409">
        <v>0.7</v>
      </c>
      <c r="AV153" s="410"/>
      <c r="AW153" s="409"/>
      <c r="AX153" s="410"/>
      <c r="AY153" s="409">
        <v>0.7</v>
      </c>
      <c r="AZ153" s="410"/>
      <c r="BA153" s="409">
        <v>0.9</v>
      </c>
      <c r="BB153" s="410"/>
      <c r="BC153" s="409">
        <v>0.7</v>
      </c>
      <c r="BD153" s="410"/>
      <c r="BE153" s="409"/>
      <c r="BF153" s="410"/>
      <c r="BG153" s="409">
        <v>0.9</v>
      </c>
      <c r="BH153" s="410"/>
      <c r="BI153" s="409">
        <v>0.7</v>
      </c>
      <c r="BJ153" s="410"/>
      <c r="BK153" s="409">
        <v>0.7</v>
      </c>
      <c r="BL153" s="410"/>
      <c r="BM153" s="409"/>
      <c r="BN153" s="410"/>
      <c r="BO153" s="409"/>
      <c r="BP153" s="410"/>
      <c r="BQ153" s="409"/>
      <c r="BR153" s="410"/>
      <c r="BS153" s="409"/>
      <c r="BT153" s="410"/>
      <c r="BU153" s="409"/>
      <c r="BV153" s="410"/>
      <c r="BW153" s="409"/>
      <c r="BX153" s="410"/>
      <c r="BY153" s="409"/>
      <c r="BZ153" s="410"/>
    </row>
    <row r="154" spans="1:78" x14ac:dyDescent="0.35">
      <c r="A154" s="413" t="s">
        <v>123</v>
      </c>
      <c r="B154" s="413"/>
      <c r="C154" s="413"/>
      <c r="D154" s="413"/>
      <c r="E154" s="413"/>
      <c r="F154" s="413"/>
      <c r="G154" s="413"/>
      <c r="H154" s="413"/>
      <c r="I154" s="413"/>
      <c r="K154" s="409"/>
      <c r="L154" s="410"/>
      <c r="M154" s="409">
        <v>0.7</v>
      </c>
      <c r="N154" s="410"/>
      <c r="O154" s="409">
        <v>0.7</v>
      </c>
      <c r="P154" s="410"/>
      <c r="Q154" s="409"/>
      <c r="R154" s="410"/>
      <c r="S154" s="409">
        <v>0.7</v>
      </c>
      <c r="T154" s="410"/>
      <c r="U154" s="409"/>
      <c r="V154" s="410"/>
      <c r="W154" s="409"/>
      <c r="X154" s="410"/>
      <c r="Y154" s="409"/>
      <c r="Z154" s="410"/>
      <c r="AA154" s="409"/>
      <c r="AB154" s="410"/>
      <c r="AC154" s="409"/>
      <c r="AD154" s="410"/>
      <c r="AE154" s="409"/>
      <c r="AF154" s="410"/>
      <c r="AG154" s="409"/>
      <c r="AH154" s="410"/>
      <c r="AI154" s="409"/>
      <c r="AJ154" s="410"/>
      <c r="AK154" s="409"/>
      <c r="AL154" s="410"/>
      <c r="AM154" s="409"/>
      <c r="AN154" s="410"/>
      <c r="AO154" s="409"/>
      <c r="AP154" s="410"/>
      <c r="AQ154" s="409"/>
      <c r="AR154" s="410"/>
      <c r="AS154" s="409"/>
      <c r="AT154" s="410"/>
      <c r="AU154" s="409">
        <v>0.7</v>
      </c>
      <c r="AV154" s="410"/>
      <c r="AW154" s="409"/>
      <c r="AX154" s="410"/>
      <c r="AY154" s="409">
        <v>0.7</v>
      </c>
      <c r="AZ154" s="410"/>
      <c r="BA154" s="409">
        <v>0.9</v>
      </c>
      <c r="BB154" s="410"/>
      <c r="BC154" s="409">
        <v>0.7</v>
      </c>
      <c r="BD154" s="410"/>
      <c r="BE154" s="409"/>
      <c r="BF154" s="410"/>
      <c r="BG154" s="409">
        <v>0.9</v>
      </c>
      <c r="BH154" s="410"/>
      <c r="BI154" s="409">
        <v>0.7</v>
      </c>
      <c r="BJ154" s="410"/>
      <c r="BK154" s="409">
        <v>0.7</v>
      </c>
      <c r="BL154" s="410"/>
      <c r="BM154" s="409"/>
      <c r="BN154" s="410"/>
      <c r="BO154" s="409"/>
      <c r="BP154" s="410"/>
      <c r="BQ154" s="409"/>
      <c r="BR154" s="410"/>
      <c r="BS154" s="409"/>
      <c r="BT154" s="410"/>
      <c r="BU154" s="409"/>
      <c r="BV154" s="410"/>
      <c r="BW154" s="409"/>
      <c r="BX154" s="410"/>
      <c r="BY154" s="409"/>
      <c r="BZ154" s="410"/>
    </row>
    <row r="155" spans="1:78" x14ac:dyDescent="0.35">
      <c r="A155" s="413" t="s">
        <v>124</v>
      </c>
      <c r="B155" s="413"/>
      <c r="C155" s="413"/>
      <c r="D155" s="413"/>
      <c r="E155" s="413"/>
      <c r="F155" s="413"/>
      <c r="G155" s="413"/>
      <c r="H155" s="413"/>
      <c r="I155" s="413"/>
      <c r="K155" s="409"/>
      <c r="L155" s="410"/>
      <c r="M155" s="409">
        <v>0.7</v>
      </c>
      <c r="N155" s="410"/>
      <c r="O155" s="409">
        <v>0.7</v>
      </c>
      <c r="P155" s="410"/>
      <c r="Q155" s="409"/>
      <c r="R155" s="410"/>
      <c r="S155" s="409">
        <v>0.7</v>
      </c>
      <c r="T155" s="410"/>
      <c r="U155" s="409"/>
      <c r="V155" s="410"/>
      <c r="W155" s="409"/>
      <c r="X155" s="410"/>
      <c r="Y155" s="409"/>
      <c r="Z155" s="410"/>
      <c r="AA155" s="409"/>
      <c r="AB155" s="410"/>
      <c r="AC155" s="409"/>
      <c r="AD155" s="410"/>
      <c r="AE155" s="409"/>
      <c r="AF155" s="410"/>
      <c r="AG155" s="409"/>
      <c r="AH155" s="410"/>
      <c r="AI155" s="409"/>
      <c r="AJ155" s="410"/>
      <c r="AK155" s="409"/>
      <c r="AL155" s="410"/>
      <c r="AM155" s="409"/>
      <c r="AN155" s="410"/>
      <c r="AO155" s="409"/>
      <c r="AP155" s="410"/>
      <c r="AQ155" s="409"/>
      <c r="AR155" s="410"/>
      <c r="AS155" s="409"/>
      <c r="AT155" s="410"/>
      <c r="AU155" s="409">
        <v>0.7</v>
      </c>
      <c r="AV155" s="410"/>
      <c r="AW155" s="409"/>
      <c r="AX155" s="410"/>
      <c r="AY155" s="409">
        <v>0.7</v>
      </c>
      <c r="AZ155" s="410"/>
      <c r="BA155" s="409">
        <v>0.9</v>
      </c>
      <c r="BB155" s="410"/>
      <c r="BC155" s="409">
        <v>0.7</v>
      </c>
      <c r="BD155" s="410"/>
      <c r="BE155" s="409"/>
      <c r="BF155" s="410"/>
      <c r="BG155" s="409">
        <v>0.9</v>
      </c>
      <c r="BH155" s="410"/>
      <c r="BI155" s="409">
        <v>0.7</v>
      </c>
      <c r="BJ155" s="410"/>
      <c r="BK155" s="409">
        <v>0.7</v>
      </c>
      <c r="BL155" s="410"/>
      <c r="BM155" s="409"/>
      <c r="BN155" s="410"/>
      <c r="BO155" s="409"/>
      <c r="BP155" s="410"/>
      <c r="BQ155" s="409"/>
      <c r="BR155" s="410"/>
      <c r="BS155" s="409"/>
      <c r="BT155" s="410"/>
      <c r="BU155" s="409"/>
      <c r="BV155" s="410"/>
      <c r="BW155" s="409"/>
      <c r="BX155" s="410"/>
      <c r="BY155" s="409"/>
      <c r="BZ155" s="410"/>
    </row>
    <row r="156" spans="1:78" ht="8.5" customHeight="1" x14ac:dyDescent="0.35"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</row>
    <row r="157" spans="1:78" x14ac:dyDescent="0.35">
      <c r="A157" s="543" t="s">
        <v>134</v>
      </c>
      <c r="B157" s="543"/>
      <c r="C157" s="543"/>
      <c r="D157" s="543"/>
      <c r="E157" s="543"/>
      <c r="F157" s="543"/>
      <c r="G157" s="543"/>
      <c r="H157" s="543"/>
      <c r="I157" s="543"/>
      <c r="K157" s="189"/>
      <c r="L157" s="189"/>
      <c r="M157" s="189"/>
      <c r="N157" s="189"/>
      <c r="O157" s="189"/>
      <c r="P157" s="189"/>
      <c r="Q157" s="196"/>
      <c r="R157" s="196"/>
      <c r="S157" s="196"/>
      <c r="T157" s="196"/>
      <c r="U157" s="195"/>
      <c r="V157" s="195"/>
      <c r="W157" s="189"/>
      <c r="X157" s="189"/>
      <c r="Y157" s="189"/>
      <c r="Z157" s="189"/>
      <c r="AA157" s="189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89"/>
      <c r="AU157" s="189"/>
      <c r="AV157" s="189"/>
      <c r="AW157" s="189"/>
      <c r="AX157" s="189"/>
      <c r="AY157" s="189"/>
      <c r="AZ157" s="189"/>
      <c r="BA157" s="201"/>
      <c r="BB157" s="201"/>
      <c r="BC157" s="200"/>
      <c r="BD157" s="200"/>
      <c r="BE157" s="189"/>
      <c r="BF157" s="189"/>
      <c r="BG157" s="189"/>
      <c r="BH157" s="189"/>
      <c r="BI157" s="189"/>
      <c r="BJ157" s="189"/>
      <c r="BK157" s="198"/>
      <c r="BL157" s="198"/>
      <c r="BM157" s="197"/>
      <c r="BN157" s="197"/>
      <c r="BO157" s="197"/>
      <c r="BP157" s="197"/>
      <c r="BQ157" s="197"/>
      <c r="BR157" s="197"/>
      <c r="BS157" s="197"/>
      <c r="BT157" s="197"/>
      <c r="BU157" s="197"/>
      <c r="BV157" s="197"/>
      <c r="BW157" s="189"/>
      <c r="BX157" s="189"/>
      <c r="BY157" s="189"/>
      <c r="BZ157" s="189"/>
    </row>
    <row r="158" spans="1:78" x14ac:dyDescent="0.35">
      <c r="A158" s="413" t="s">
        <v>136</v>
      </c>
      <c r="B158" s="413"/>
      <c r="C158" s="413"/>
      <c r="D158" s="413"/>
      <c r="E158" s="413"/>
      <c r="F158" s="413"/>
      <c r="G158" s="413"/>
      <c r="H158" s="413"/>
      <c r="I158" s="413"/>
      <c r="K158" s="409"/>
      <c r="L158" s="410"/>
      <c r="M158" s="409">
        <v>0.7</v>
      </c>
      <c r="N158" s="410"/>
      <c r="O158" s="409">
        <v>0.7</v>
      </c>
      <c r="P158" s="410"/>
      <c r="Q158" s="409"/>
      <c r="R158" s="410"/>
      <c r="S158" s="409">
        <v>0.7</v>
      </c>
      <c r="T158" s="410"/>
      <c r="U158" s="409"/>
      <c r="V158" s="410"/>
      <c r="W158" s="409"/>
      <c r="X158" s="410"/>
      <c r="Y158" s="409"/>
      <c r="Z158" s="410"/>
      <c r="AA158" s="409"/>
      <c r="AB158" s="410"/>
      <c r="AC158" s="409"/>
      <c r="AD158" s="410"/>
      <c r="AE158" s="409"/>
      <c r="AF158" s="410"/>
      <c r="AG158" s="409"/>
      <c r="AH158" s="410"/>
      <c r="AI158" s="409"/>
      <c r="AJ158" s="410"/>
      <c r="AK158" s="409"/>
      <c r="AL158" s="410"/>
      <c r="AM158" s="409"/>
      <c r="AN158" s="410"/>
      <c r="AO158" s="409"/>
      <c r="AP158" s="410"/>
      <c r="AQ158" s="409"/>
      <c r="AR158" s="410"/>
      <c r="AS158" s="409"/>
      <c r="AT158" s="410"/>
      <c r="AU158" s="409"/>
      <c r="AV158" s="410"/>
      <c r="AW158" s="409"/>
      <c r="AX158" s="410"/>
      <c r="AY158" s="409">
        <v>0.7</v>
      </c>
      <c r="AZ158" s="410"/>
      <c r="BA158" s="409">
        <v>0.7</v>
      </c>
      <c r="BB158" s="410"/>
      <c r="BC158" s="409">
        <v>0.7</v>
      </c>
      <c r="BD158" s="410"/>
      <c r="BE158" s="409"/>
      <c r="BF158" s="410"/>
      <c r="BG158" s="409"/>
      <c r="BH158" s="410"/>
      <c r="BI158" s="409"/>
      <c r="BJ158" s="410"/>
      <c r="BK158" s="409"/>
      <c r="BL158" s="410"/>
      <c r="BM158" s="409"/>
      <c r="BN158" s="410"/>
      <c r="BO158" s="409"/>
      <c r="BP158" s="410"/>
      <c r="BQ158" s="409"/>
      <c r="BR158" s="410"/>
      <c r="BS158" s="409"/>
      <c r="BT158" s="410"/>
      <c r="BU158" s="409"/>
      <c r="BV158" s="410"/>
      <c r="BW158" s="409"/>
      <c r="BX158" s="410"/>
      <c r="BY158" s="409"/>
      <c r="BZ158" s="410"/>
    </row>
    <row r="159" spans="1:78" x14ac:dyDescent="0.35">
      <c r="A159" s="413" t="s">
        <v>135</v>
      </c>
      <c r="B159" s="413"/>
      <c r="C159" s="413"/>
      <c r="D159" s="413"/>
      <c r="E159" s="413"/>
      <c r="F159" s="413"/>
      <c r="G159" s="413"/>
      <c r="H159" s="413"/>
      <c r="I159" s="413"/>
      <c r="K159" s="409"/>
      <c r="L159" s="410"/>
      <c r="M159" s="409">
        <v>0.7</v>
      </c>
      <c r="N159" s="410"/>
      <c r="O159" s="409">
        <v>0.7</v>
      </c>
      <c r="P159" s="410"/>
      <c r="Q159" s="409"/>
      <c r="R159" s="410"/>
      <c r="S159" s="409">
        <v>0.7</v>
      </c>
      <c r="T159" s="410"/>
      <c r="U159" s="409"/>
      <c r="V159" s="410"/>
      <c r="W159" s="409"/>
      <c r="X159" s="410"/>
      <c r="Y159" s="409"/>
      <c r="Z159" s="410"/>
      <c r="AA159" s="409"/>
      <c r="AB159" s="410"/>
      <c r="AC159" s="409"/>
      <c r="AD159" s="410"/>
      <c r="AE159" s="409"/>
      <c r="AF159" s="410"/>
      <c r="AG159" s="409"/>
      <c r="AH159" s="410"/>
      <c r="AI159" s="409"/>
      <c r="AJ159" s="410"/>
      <c r="AK159" s="409"/>
      <c r="AL159" s="410"/>
      <c r="AM159" s="409"/>
      <c r="AN159" s="410"/>
      <c r="AO159" s="409"/>
      <c r="AP159" s="410"/>
      <c r="AQ159" s="409"/>
      <c r="AR159" s="410"/>
      <c r="AS159" s="409"/>
      <c r="AT159" s="410"/>
      <c r="AU159" s="409"/>
      <c r="AV159" s="410"/>
      <c r="AW159" s="409"/>
      <c r="AX159" s="410"/>
      <c r="AY159" s="409">
        <v>0.7</v>
      </c>
      <c r="AZ159" s="410"/>
      <c r="BA159" s="409">
        <v>0.7</v>
      </c>
      <c r="BB159" s="410"/>
      <c r="BC159" s="409">
        <v>0.7</v>
      </c>
      <c r="BD159" s="410"/>
      <c r="BE159" s="409"/>
      <c r="BF159" s="410"/>
      <c r="BG159" s="409"/>
      <c r="BH159" s="410"/>
      <c r="BI159" s="409"/>
      <c r="BJ159" s="410"/>
      <c r="BK159" s="409"/>
      <c r="BL159" s="410"/>
      <c r="BM159" s="409"/>
      <c r="BN159" s="410"/>
      <c r="BO159" s="409"/>
      <c r="BP159" s="410"/>
      <c r="BQ159" s="409"/>
      <c r="BR159" s="410"/>
      <c r="BS159" s="409"/>
      <c r="BT159" s="410"/>
      <c r="BU159" s="409"/>
      <c r="BV159" s="410"/>
      <c r="BW159" s="409"/>
      <c r="BX159" s="410"/>
      <c r="BY159" s="409"/>
      <c r="BZ159" s="410"/>
    </row>
    <row r="160" spans="1:78" x14ac:dyDescent="0.35">
      <c r="A160" s="413" t="s">
        <v>137</v>
      </c>
      <c r="B160" s="413"/>
      <c r="C160" s="413"/>
      <c r="D160" s="413"/>
      <c r="E160" s="413"/>
      <c r="F160" s="413"/>
      <c r="G160" s="413"/>
      <c r="H160" s="413"/>
      <c r="I160" s="413"/>
      <c r="K160" s="409"/>
      <c r="L160" s="410"/>
      <c r="M160" s="409">
        <v>0.7</v>
      </c>
      <c r="N160" s="410"/>
      <c r="O160" s="409">
        <v>0.7</v>
      </c>
      <c r="P160" s="410"/>
      <c r="Q160" s="409"/>
      <c r="R160" s="410"/>
      <c r="S160" s="409">
        <v>0.7</v>
      </c>
      <c r="T160" s="410"/>
      <c r="U160" s="409"/>
      <c r="V160" s="410"/>
      <c r="W160" s="409"/>
      <c r="X160" s="410"/>
      <c r="Y160" s="409"/>
      <c r="Z160" s="410"/>
      <c r="AA160" s="409"/>
      <c r="AB160" s="410"/>
      <c r="AC160" s="409"/>
      <c r="AD160" s="410"/>
      <c r="AE160" s="409"/>
      <c r="AF160" s="410"/>
      <c r="AG160" s="409"/>
      <c r="AH160" s="410"/>
      <c r="AI160" s="409"/>
      <c r="AJ160" s="410"/>
      <c r="AK160" s="409"/>
      <c r="AL160" s="410"/>
      <c r="AM160" s="409"/>
      <c r="AN160" s="410"/>
      <c r="AO160" s="409"/>
      <c r="AP160" s="410"/>
      <c r="AQ160" s="409"/>
      <c r="AR160" s="410"/>
      <c r="AS160" s="409"/>
      <c r="AT160" s="410"/>
      <c r="AU160" s="409"/>
      <c r="AV160" s="410"/>
      <c r="AW160" s="409"/>
      <c r="AX160" s="410"/>
      <c r="AY160" s="409">
        <v>0.7</v>
      </c>
      <c r="AZ160" s="410"/>
      <c r="BA160" s="409">
        <v>0.7</v>
      </c>
      <c r="BB160" s="410"/>
      <c r="BC160" s="409">
        <v>0.7</v>
      </c>
      <c r="BD160" s="410"/>
      <c r="BE160" s="409"/>
      <c r="BF160" s="410"/>
      <c r="BG160" s="409"/>
      <c r="BH160" s="410"/>
      <c r="BI160" s="409"/>
      <c r="BJ160" s="410"/>
      <c r="BK160" s="409"/>
      <c r="BL160" s="410"/>
      <c r="BM160" s="409"/>
      <c r="BN160" s="410"/>
      <c r="BO160" s="409"/>
      <c r="BP160" s="410"/>
      <c r="BQ160" s="409"/>
      <c r="BR160" s="410"/>
      <c r="BS160" s="409"/>
      <c r="BT160" s="410"/>
      <c r="BU160" s="409"/>
      <c r="BV160" s="410"/>
      <c r="BW160" s="409"/>
      <c r="BX160" s="410"/>
      <c r="BY160" s="409"/>
      <c r="BZ160" s="410"/>
    </row>
    <row r="161" spans="1:78" x14ac:dyDescent="0.35">
      <c r="A161" s="413" t="s">
        <v>138</v>
      </c>
      <c r="B161" s="413"/>
      <c r="C161" s="413"/>
      <c r="D161" s="413"/>
      <c r="E161" s="413"/>
      <c r="F161" s="413"/>
      <c r="G161" s="413"/>
      <c r="H161" s="413"/>
      <c r="I161" s="413"/>
      <c r="K161" s="409"/>
      <c r="L161" s="410"/>
      <c r="M161" s="409">
        <v>0.7</v>
      </c>
      <c r="N161" s="410"/>
      <c r="O161" s="409">
        <v>0.7</v>
      </c>
      <c r="P161" s="410"/>
      <c r="Q161" s="409"/>
      <c r="R161" s="410"/>
      <c r="S161" s="409">
        <v>0.7</v>
      </c>
      <c r="T161" s="410"/>
      <c r="U161" s="409"/>
      <c r="V161" s="410"/>
      <c r="W161" s="409"/>
      <c r="X161" s="410"/>
      <c r="Y161" s="409"/>
      <c r="Z161" s="410"/>
      <c r="AA161" s="409"/>
      <c r="AB161" s="410"/>
      <c r="AC161" s="409"/>
      <c r="AD161" s="410"/>
      <c r="AE161" s="409"/>
      <c r="AF161" s="410"/>
      <c r="AG161" s="409"/>
      <c r="AH161" s="410"/>
      <c r="AI161" s="409"/>
      <c r="AJ161" s="410"/>
      <c r="AK161" s="409"/>
      <c r="AL161" s="410"/>
      <c r="AM161" s="409"/>
      <c r="AN161" s="410"/>
      <c r="AO161" s="409"/>
      <c r="AP161" s="410"/>
      <c r="AQ161" s="409"/>
      <c r="AR161" s="410"/>
      <c r="AS161" s="409"/>
      <c r="AT161" s="410"/>
      <c r="AU161" s="409"/>
      <c r="AV161" s="410"/>
      <c r="AW161" s="409"/>
      <c r="AX161" s="410"/>
      <c r="AY161" s="409">
        <v>0.7</v>
      </c>
      <c r="AZ161" s="410"/>
      <c r="BA161" s="409">
        <v>0.7</v>
      </c>
      <c r="BB161" s="410"/>
      <c r="BC161" s="409">
        <v>0.7</v>
      </c>
      <c r="BD161" s="410"/>
      <c r="BE161" s="409"/>
      <c r="BF161" s="410"/>
      <c r="BG161" s="409"/>
      <c r="BH161" s="410"/>
      <c r="BI161" s="409"/>
      <c r="BJ161" s="410"/>
      <c r="BK161" s="409"/>
      <c r="BL161" s="410"/>
      <c r="BM161" s="409"/>
      <c r="BN161" s="410"/>
      <c r="BO161" s="409"/>
      <c r="BP161" s="410"/>
      <c r="BQ161" s="409"/>
      <c r="BR161" s="410"/>
      <c r="BS161" s="409"/>
      <c r="BT161" s="410"/>
      <c r="BU161" s="409"/>
      <c r="BV161" s="410"/>
      <c r="BW161" s="409"/>
      <c r="BX161" s="410"/>
      <c r="BY161" s="409"/>
      <c r="BZ161" s="410"/>
    </row>
    <row r="162" spans="1:78" x14ac:dyDescent="0.35">
      <c r="A162" s="413" t="s">
        <v>139</v>
      </c>
      <c r="B162" s="413"/>
      <c r="C162" s="413"/>
      <c r="D162" s="413"/>
      <c r="E162" s="413"/>
      <c r="F162" s="413"/>
      <c r="G162" s="413"/>
      <c r="H162" s="413"/>
      <c r="I162" s="413"/>
      <c r="K162" s="409"/>
      <c r="L162" s="410"/>
      <c r="M162" s="409">
        <v>0.7</v>
      </c>
      <c r="N162" s="410"/>
      <c r="O162" s="409">
        <v>0.7</v>
      </c>
      <c r="P162" s="410"/>
      <c r="Q162" s="409"/>
      <c r="R162" s="410"/>
      <c r="S162" s="409">
        <v>0.7</v>
      </c>
      <c r="T162" s="410"/>
      <c r="U162" s="409"/>
      <c r="V162" s="410"/>
      <c r="W162" s="409"/>
      <c r="X162" s="410"/>
      <c r="Y162" s="409"/>
      <c r="Z162" s="410"/>
      <c r="AA162" s="409"/>
      <c r="AB162" s="410"/>
      <c r="AC162" s="409"/>
      <c r="AD162" s="410"/>
      <c r="AE162" s="409"/>
      <c r="AF162" s="410"/>
      <c r="AG162" s="409"/>
      <c r="AH162" s="410"/>
      <c r="AI162" s="409"/>
      <c r="AJ162" s="410"/>
      <c r="AK162" s="409"/>
      <c r="AL162" s="410"/>
      <c r="AM162" s="409"/>
      <c r="AN162" s="410"/>
      <c r="AO162" s="409"/>
      <c r="AP162" s="410"/>
      <c r="AQ162" s="409"/>
      <c r="AR162" s="410"/>
      <c r="AS162" s="409"/>
      <c r="AT162" s="410"/>
      <c r="AU162" s="409"/>
      <c r="AV162" s="410"/>
      <c r="AW162" s="409"/>
      <c r="AX162" s="410"/>
      <c r="AY162" s="409">
        <v>0.7</v>
      </c>
      <c r="AZ162" s="410"/>
      <c r="BA162" s="409">
        <v>0.7</v>
      </c>
      <c r="BB162" s="410"/>
      <c r="BC162" s="409">
        <v>0.7</v>
      </c>
      <c r="BD162" s="410"/>
      <c r="BE162" s="409"/>
      <c r="BF162" s="410"/>
      <c r="BG162" s="409"/>
      <c r="BH162" s="410"/>
      <c r="BI162" s="409"/>
      <c r="BJ162" s="410"/>
      <c r="BK162" s="409"/>
      <c r="BL162" s="410"/>
      <c r="BM162" s="409"/>
      <c r="BN162" s="410"/>
      <c r="BO162" s="409"/>
      <c r="BP162" s="410"/>
      <c r="BQ162" s="409"/>
      <c r="BR162" s="410"/>
      <c r="BS162" s="409"/>
      <c r="BT162" s="410"/>
      <c r="BU162" s="409"/>
      <c r="BV162" s="410"/>
      <c r="BW162" s="409"/>
      <c r="BX162" s="410"/>
      <c r="BY162" s="409"/>
      <c r="BZ162" s="410"/>
    </row>
    <row r="163" spans="1:78" x14ac:dyDescent="0.35">
      <c r="A163" s="413" t="s">
        <v>140</v>
      </c>
      <c r="B163" s="413"/>
      <c r="C163" s="413"/>
      <c r="D163" s="413"/>
      <c r="E163" s="413"/>
      <c r="F163" s="413"/>
      <c r="G163" s="413"/>
      <c r="H163" s="413"/>
      <c r="I163" s="413"/>
      <c r="K163" s="409"/>
      <c r="L163" s="410"/>
      <c r="M163" s="409">
        <v>0.7</v>
      </c>
      <c r="N163" s="410"/>
      <c r="O163" s="409">
        <v>0.7</v>
      </c>
      <c r="P163" s="410"/>
      <c r="Q163" s="409"/>
      <c r="R163" s="410"/>
      <c r="S163" s="409">
        <v>0.7</v>
      </c>
      <c r="T163" s="410"/>
      <c r="U163" s="409"/>
      <c r="V163" s="410"/>
      <c r="W163" s="409"/>
      <c r="X163" s="410"/>
      <c r="Y163" s="409"/>
      <c r="Z163" s="410"/>
      <c r="AA163" s="409"/>
      <c r="AB163" s="410"/>
      <c r="AC163" s="409"/>
      <c r="AD163" s="410"/>
      <c r="AE163" s="409"/>
      <c r="AF163" s="410"/>
      <c r="AG163" s="409"/>
      <c r="AH163" s="410"/>
      <c r="AI163" s="409"/>
      <c r="AJ163" s="410"/>
      <c r="AK163" s="409"/>
      <c r="AL163" s="410"/>
      <c r="AM163" s="409"/>
      <c r="AN163" s="410"/>
      <c r="AO163" s="409"/>
      <c r="AP163" s="410"/>
      <c r="AQ163" s="409"/>
      <c r="AR163" s="410"/>
      <c r="AS163" s="409"/>
      <c r="AT163" s="410"/>
      <c r="AU163" s="409"/>
      <c r="AV163" s="410"/>
      <c r="AW163" s="409"/>
      <c r="AX163" s="410"/>
      <c r="AY163" s="409">
        <v>0.7</v>
      </c>
      <c r="AZ163" s="410"/>
      <c r="BA163" s="409">
        <v>0.7</v>
      </c>
      <c r="BB163" s="410"/>
      <c r="BC163" s="409">
        <v>0.7</v>
      </c>
      <c r="BD163" s="410"/>
      <c r="BE163" s="409"/>
      <c r="BF163" s="410"/>
      <c r="BG163" s="409"/>
      <c r="BH163" s="410"/>
      <c r="BI163" s="409"/>
      <c r="BJ163" s="410"/>
      <c r="BK163" s="409"/>
      <c r="BL163" s="410"/>
      <c r="BM163" s="409"/>
      <c r="BN163" s="410"/>
      <c r="BO163" s="409"/>
      <c r="BP163" s="410"/>
      <c r="BQ163" s="409"/>
      <c r="BR163" s="410"/>
      <c r="BS163" s="409"/>
      <c r="BT163" s="410"/>
      <c r="BU163" s="409"/>
      <c r="BV163" s="410"/>
      <c r="BW163" s="409"/>
      <c r="BX163" s="410"/>
      <c r="BY163" s="409"/>
      <c r="BZ163" s="410"/>
    </row>
    <row r="164" spans="1:78" x14ac:dyDescent="0.35">
      <c r="A164" s="413" t="s">
        <v>141</v>
      </c>
      <c r="B164" s="413"/>
      <c r="C164" s="413"/>
      <c r="D164" s="413"/>
      <c r="E164" s="413"/>
      <c r="F164" s="413"/>
      <c r="G164" s="413"/>
      <c r="H164" s="413"/>
      <c r="I164" s="413"/>
      <c r="K164" s="409"/>
      <c r="L164" s="410"/>
      <c r="M164" s="409">
        <v>0.7</v>
      </c>
      <c r="N164" s="410"/>
      <c r="O164" s="409">
        <v>0.7</v>
      </c>
      <c r="P164" s="410"/>
      <c r="Q164" s="409"/>
      <c r="R164" s="410"/>
      <c r="S164" s="409">
        <v>0.7</v>
      </c>
      <c r="T164" s="410"/>
      <c r="U164" s="409"/>
      <c r="V164" s="410"/>
      <c r="W164" s="409"/>
      <c r="X164" s="410"/>
      <c r="Y164" s="409"/>
      <c r="Z164" s="410"/>
      <c r="AA164" s="409"/>
      <c r="AB164" s="410"/>
      <c r="AC164" s="409"/>
      <c r="AD164" s="410"/>
      <c r="AE164" s="409"/>
      <c r="AF164" s="410"/>
      <c r="AG164" s="409"/>
      <c r="AH164" s="410"/>
      <c r="AI164" s="409"/>
      <c r="AJ164" s="410"/>
      <c r="AK164" s="409"/>
      <c r="AL164" s="410"/>
      <c r="AM164" s="409"/>
      <c r="AN164" s="410"/>
      <c r="AO164" s="409"/>
      <c r="AP164" s="410"/>
      <c r="AQ164" s="409"/>
      <c r="AR164" s="410"/>
      <c r="AS164" s="409"/>
      <c r="AT164" s="410"/>
      <c r="AU164" s="409"/>
      <c r="AV164" s="410"/>
      <c r="AW164" s="409"/>
      <c r="AX164" s="410"/>
      <c r="AY164" s="409">
        <v>0.7</v>
      </c>
      <c r="AZ164" s="410"/>
      <c r="BA164" s="409">
        <v>0.7</v>
      </c>
      <c r="BB164" s="410"/>
      <c r="BC164" s="409">
        <v>0.7</v>
      </c>
      <c r="BD164" s="410"/>
      <c r="BE164" s="409"/>
      <c r="BF164" s="410"/>
      <c r="BG164" s="409"/>
      <c r="BH164" s="410"/>
      <c r="BI164" s="409"/>
      <c r="BJ164" s="410"/>
      <c r="BK164" s="409"/>
      <c r="BL164" s="410"/>
      <c r="BM164" s="409"/>
      <c r="BN164" s="410"/>
      <c r="BO164" s="409"/>
      <c r="BP164" s="410"/>
      <c r="BQ164" s="409"/>
      <c r="BR164" s="410"/>
      <c r="BS164" s="409"/>
      <c r="BT164" s="410"/>
      <c r="BU164" s="409"/>
      <c r="BV164" s="410"/>
      <c r="BW164" s="409"/>
      <c r="BX164" s="410"/>
      <c r="BY164" s="409"/>
      <c r="BZ164" s="410"/>
    </row>
    <row r="165" spans="1:78" x14ac:dyDescent="0.35">
      <c r="A165" s="413" t="s">
        <v>142</v>
      </c>
      <c r="B165" s="413"/>
      <c r="C165" s="413"/>
      <c r="D165" s="413"/>
      <c r="E165" s="413"/>
      <c r="F165" s="413"/>
      <c r="G165" s="413"/>
      <c r="H165" s="413"/>
      <c r="I165" s="413"/>
      <c r="K165" s="409"/>
      <c r="L165" s="410"/>
      <c r="M165" s="409">
        <v>0.7</v>
      </c>
      <c r="N165" s="410"/>
      <c r="O165" s="409">
        <v>0.7</v>
      </c>
      <c r="P165" s="410"/>
      <c r="Q165" s="409"/>
      <c r="R165" s="410"/>
      <c r="S165" s="409">
        <v>0.7</v>
      </c>
      <c r="T165" s="410"/>
      <c r="U165" s="409"/>
      <c r="V165" s="410"/>
      <c r="W165" s="409"/>
      <c r="X165" s="410"/>
      <c r="Y165" s="409"/>
      <c r="Z165" s="410"/>
      <c r="AA165" s="409"/>
      <c r="AB165" s="410"/>
      <c r="AC165" s="409"/>
      <c r="AD165" s="410"/>
      <c r="AE165" s="409"/>
      <c r="AF165" s="410"/>
      <c r="AG165" s="409"/>
      <c r="AH165" s="410"/>
      <c r="AI165" s="409"/>
      <c r="AJ165" s="410"/>
      <c r="AK165" s="409"/>
      <c r="AL165" s="410"/>
      <c r="AM165" s="409"/>
      <c r="AN165" s="410"/>
      <c r="AO165" s="409"/>
      <c r="AP165" s="410"/>
      <c r="AQ165" s="409"/>
      <c r="AR165" s="410"/>
      <c r="AS165" s="409"/>
      <c r="AT165" s="410"/>
      <c r="AU165" s="409"/>
      <c r="AV165" s="410"/>
      <c r="AW165" s="409"/>
      <c r="AX165" s="410"/>
      <c r="AY165" s="409">
        <v>0.7</v>
      </c>
      <c r="AZ165" s="410"/>
      <c r="BA165" s="409">
        <v>0.7</v>
      </c>
      <c r="BB165" s="410"/>
      <c r="BC165" s="409">
        <v>0.7</v>
      </c>
      <c r="BD165" s="410"/>
      <c r="BE165" s="409"/>
      <c r="BF165" s="410"/>
      <c r="BG165" s="409"/>
      <c r="BH165" s="410"/>
      <c r="BI165" s="409"/>
      <c r="BJ165" s="410"/>
      <c r="BK165" s="409"/>
      <c r="BL165" s="410"/>
      <c r="BM165" s="409"/>
      <c r="BN165" s="410"/>
      <c r="BO165" s="409"/>
      <c r="BP165" s="410"/>
      <c r="BQ165" s="409"/>
      <c r="BR165" s="410"/>
      <c r="BS165" s="409"/>
      <c r="BT165" s="410"/>
      <c r="BU165" s="409"/>
      <c r="BV165" s="410"/>
      <c r="BW165" s="409"/>
      <c r="BX165" s="410"/>
      <c r="BY165" s="409"/>
      <c r="BZ165" s="410"/>
    </row>
    <row r="166" spans="1:78" x14ac:dyDescent="0.35">
      <c r="A166" s="413" t="s">
        <v>143</v>
      </c>
      <c r="B166" s="413"/>
      <c r="C166" s="413"/>
      <c r="D166" s="413"/>
      <c r="E166" s="413"/>
      <c r="F166" s="413"/>
      <c r="G166" s="413"/>
      <c r="H166" s="413"/>
      <c r="I166" s="413"/>
      <c r="K166" s="409"/>
      <c r="L166" s="410"/>
      <c r="M166" s="409">
        <v>0.7</v>
      </c>
      <c r="N166" s="410"/>
      <c r="O166" s="409">
        <v>0.7</v>
      </c>
      <c r="P166" s="410"/>
      <c r="Q166" s="409"/>
      <c r="R166" s="410"/>
      <c r="S166" s="409">
        <v>0.7</v>
      </c>
      <c r="T166" s="410"/>
      <c r="U166" s="409"/>
      <c r="V166" s="410"/>
      <c r="W166" s="409"/>
      <c r="X166" s="410"/>
      <c r="Y166" s="409"/>
      <c r="Z166" s="410"/>
      <c r="AA166" s="409"/>
      <c r="AB166" s="410"/>
      <c r="AC166" s="409"/>
      <c r="AD166" s="410"/>
      <c r="AE166" s="409"/>
      <c r="AF166" s="410"/>
      <c r="AG166" s="409"/>
      <c r="AH166" s="410"/>
      <c r="AI166" s="409"/>
      <c r="AJ166" s="410"/>
      <c r="AK166" s="409"/>
      <c r="AL166" s="410"/>
      <c r="AM166" s="409"/>
      <c r="AN166" s="410"/>
      <c r="AO166" s="409"/>
      <c r="AP166" s="410"/>
      <c r="AQ166" s="409"/>
      <c r="AR166" s="410"/>
      <c r="AS166" s="409"/>
      <c r="AT166" s="410"/>
      <c r="AU166" s="409"/>
      <c r="AV166" s="410"/>
      <c r="AW166" s="409"/>
      <c r="AX166" s="410"/>
      <c r="AY166" s="409">
        <v>0.7</v>
      </c>
      <c r="AZ166" s="410"/>
      <c r="BA166" s="409">
        <v>0.7</v>
      </c>
      <c r="BB166" s="410"/>
      <c r="BC166" s="409">
        <v>0.7</v>
      </c>
      <c r="BD166" s="410"/>
      <c r="BE166" s="409"/>
      <c r="BF166" s="410"/>
      <c r="BG166" s="409"/>
      <c r="BH166" s="410"/>
      <c r="BI166" s="409"/>
      <c r="BJ166" s="410"/>
      <c r="BK166" s="409"/>
      <c r="BL166" s="410"/>
      <c r="BM166" s="409"/>
      <c r="BN166" s="410"/>
      <c r="BO166" s="409"/>
      <c r="BP166" s="410"/>
      <c r="BQ166" s="409"/>
      <c r="BR166" s="410"/>
      <c r="BS166" s="409"/>
      <c r="BT166" s="410"/>
      <c r="BU166" s="409"/>
      <c r="BV166" s="410"/>
      <c r="BW166" s="409"/>
      <c r="BX166" s="410"/>
      <c r="BY166" s="409"/>
      <c r="BZ166" s="410"/>
    </row>
    <row r="167" spans="1:78" x14ac:dyDescent="0.35">
      <c r="A167" s="413" t="s">
        <v>144</v>
      </c>
      <c r="B167" s="413"/>
      <c r="C167" s="413"/>
      <c r="D167" s="413"/>
      <c r="E167" s="413"/>
      <c r="F167" s="413"/>
      <c r="G167" s="413"/>
      <c r="H167" s="413"/>
      <c r="I167" s="413"/>
      <c r="K167" s="409"/>
      <c r="L167" s="410"/>
      <c r="M167" s="409">
        <v>0.7</v>
      </c>
      <c r="N167" s="410"/>
      <c r="O167" s="409">
        <v>0.7</v>
      </c>
      <c r="P167" s="410"/>
      <c r="Q167" s="409"/>
      <c r="R167" s="410"/>
      <c r="S167" s="409">
        <v>0.7</v>
      </c>
      <c r="T167" s="410"/>
      <c r="U167" s="409"/>
      <c r="V167" s="410"/>
      <c r="W167" s="409"/>
      <c r="X167" s="410"/>
      <c r="Y167" s="409"/>
      <c r="Z167" s="410"/>
      <c r="AA167" s="409"/>
      <c r="AB167" s="410"/>
      <c r="AC167" s="409"/>
      <c r="AD167" s="410"/>
      <c r="AE167" s="409"/>
      <c r="AF167" s="410"/>
      <c r="AG167" s="409"/>
      <c r="AH167" s="410"/>
      <c r="AI167" s="409"/>
      <c r="AJ167" s="410"/>
      <c r="AK167" s="409"/>
      <c r="AL167" s="410"/>
      <c r="AM167" s="409"/>
      <c r="AN167" s="410"/>
      <c r="AO167" s="409"/>
      <c r="AP167" s="410"/>
      <c r="AQ167" s="409"/>
      <c r="AR167" s="410"/>
      <c r="AS167" s="409"/>
      <c r="AT167" s="410"/>
      <c r="AU167" s="409"/>
      <c r="AV167" s="410"/>
      <c r="AW167" s="409"/>
      <c r="AX167" s="410"/>
      <c r="AY167" s="409">
        <v>0.7</v>
      </c>
      <c r="AZ167" s="410"/>
      <c r="BA167" s="409">
        <v>0.7</v>
      </c>
      <c r="BB167" s="410"/>
      <c r="BC167" s="409">
        <v>0.7</v>
      </c>
      <c r="BD167" s="410"/>
      <c r="BE167" s="409"/>
      <c r="BF167" s="410"/>
      <c r="BG167" s="409"/>
      <c r="BH167" s="410"/>
      <c r="BI167" s="409"/>
      <c r="BJ167" s="410"/>
      <c r="BK167" s="409"/>
      <c r="BL167" s="410"/>
      <c r="BM167" s="409"/>
      <c r="BN167" s="410"/>
      <c r="BO167" s="409"/>
      <c r="BP167" s="410"/>
      <c r="BQ167" s="409"/>
      <c r="BR167" s="410"/>
      <c r="BS167" s="409"/>
      <c r="BT167" s="410"/>
      <c r="BU167" s="409"/>
      <c r="BV167" s="410"/>
      <c r="BW167" s="409"/>
      <c r="BX167" s="410"/>
      <c r="BY167" s="409"/>
      <c r="BZ167" s="410"/>
    </row>
    <row r="168" spans="1:78" x14ac:dyDescent="0.35">
      <c r="A168" s="413" t="s">
        <v>145</v>
      </c>
      <c r="B168" s="413"/>
      <c r="C168" s="413"/>
      <c r="D168" s="413"/>
      <c r="E168" s="413"/>
      <c r="F168" s="413"/>
      <c r="G168" s="413"/>
      <c r="H168" s="413"/>
      <c r="I168" s="413"/>
      <c r="K168" s="409"/>
      <c r="L168" s="410"/>
      <c r="M168" s="409">
        <v>0.7</v>
      </c>
      <c r="N168" s="410"/>
      <c r="O168" s="409">
        <v>0.7</v>
      </c>
      <c r="P168" s="410"/>
      <c r="Q168" s="409"/>
      <c r="R168" s="410"/>
      <c r="S168" s="409">
        <v>0.7</v>
      </c>
      <c r="T168" s="410"/>
      <c r="U168" s="409"/>
      <c r="V168" s="410"/>
      <c r="W168" s="409"/>
      <c r="X168" s="410"/>
      <c r="Y168" s="409"/>
      <c r="Z168" s="410"/>
      <c r="AA168" s="409"/>
      <c r="AB168" s="410"/>
      <c r="AC168" s="409"/>
      <c r="AD168" s="410"/>
      <c r="AE168" s="409"/>
      <c r="AF168" s="410"/>
      <c r="AG168" s="409"/>
      <c r="AH168" s="410"/>
      <c r="AI168" s="409"/>
      <c r="AJ168" s="410"/>
      <c r="AK168" s="409"/>
      <c r="AL168" s="410"/>
      <c r="AM168" s="409"/>
      <c r="AN168" s="410"/>
      <c r="AO168" s="409"/>
      <c r="AP168" s="410"/>
      <c r="AQ168" s="409"/>
      <c r="AR168" s="410"/>
      <c r="AS168" s="409"/>
      <c r="AT168" s="410"/>
      <c r="AU168" s="409"/>
      <c r="AV168" s="410"/>
      <c r="AW168" s="409"/>
      <c r="AX168" s="410"/>
      <c r="AY168" s="409">
        <v>0.7</v>
      </c>
      <c r="AZ168" s="410"/>
      <c r="BA168" s="409">
        <v>0.7</v>
      </c>
      <c r="BB168" s="410"/>
      <c r="BC168" s="409">
        <v>0.7</v>
      </c>
      <c r="BD168" s="410"/>
      <c r="BE168" s="409"/>
      <c r="BF168" s="410"/>
      <c r="BG168" s="409"/>
      <c r="BH168" s="410"/>
      <c r="BI168" s="409"/>
      <c r="BJ168" s="410"/>
      <c r="BK168" s="409"/>
      <c r="BL168" s="410"/>
      <c r="BM168" s="409"/>
      <c r="BN168" s="410"/>
      <c r="BO168" s="409"/>
      <c r="BP168" s="410"/>
      <c r="BQ168" s="409"/>
      <c r="BR168" s="410"/>
      <c r="BS168" s="409"/>
      <c r="BT168" s="410"/>
      <c r="BU168" s="409"/>
      <c r="BV168" s="410"/>
      <c r="BW168" s="409"/>
      <c r="BX168" s="410"/>
      <c r="BY168" s="409"/>
      <c r="BZ168" s="410"/>
    </row>
    <row r="169" spans="1:78" ht="8.5" customHeight="1" x14ac:dyDescent="0.35"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</row>
    <row r="170" spans="1:78" x14ac:dyDescent="0.35">
      <c r="A170" s="543" t="s">
        <v>146</v>
      </c>
      <c r="B170" s="543"/>
      <c r="C170" s="543"/>
      <c r="D170" s="543"/>
      <c r="E170" s="543"/>
      <c r="F170" s="543"/>
      <c r="G170" s="543"/>
      <c r="H170" s="543"/>
      <c r="I170" s="543"/>
      <c r="K170" s="189"/>
      <c r="L170" s="189"/>
      <c r="M170" s="189"/>
      <c r="N170" s="189"/>
      <c r="O170" s="189"/>
      <c r="P170" s="189"/>
      <c r="Q170" s="196"/>
      <c r="R170" s="196"/>
      <c r="S170" s="196"/>
      <c r="T170" s="196"/>
      <c r="U170" s="195"/>
      <c r="V170" s="195"/>
      <c r="W170" s="189"/>
      <c r="X170" s="189"/>
      <c r="Y170" s="189"/>
      <c r="Z170" s="189"/>
      <c r="AA170" s="189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89"/>
      <c r="AU170" s="189"/>
      <c r="AV170" s="189"/>
      <c r="AW170" s="189"/>
      <c r="AX170" s="189"/>
      <c r="AY170" s="189"/>
      <c r="AZ170" s="189"/>
      <c r="BA170" s="201"/>
      <c r="BB170" s="201"/>
      <c r="BC170" s="200"/>
      <c r="BD170" s="200"/>
      <c r="BE170" s="189"/>
      <c r="BF170" s="189"/>
      <c r="BG170" s="189"/>
      <c r="BH170" s="189"/>
      <c r="BI170" s="189"/>
      <c r="BJ170" s="189"/>
      <c r="BK170" s="198"/>
      <c r="BL170" s="198"/>
      <c r="BM170" s="197"/>
      <c r="BN170" s="197"/>
      <c r="BO170" s="197"/>
      <c r="BP170" s="197"/>
      <c r="BQ170" s="197"/>
      <c r="BR170" s="197"/>
      <c r="BS170" s="197"/>
      <c r="BT170" s="197"/>
      <c r="BU170" s="197"/>
      <c r="BV170" s="197"/>
      <c r="BW170" s="189"/>
      <c r="BX170" s="189"/>
      <c r="BY170" s="189"/>
      <c r="BZ170" s="189"/>
    </row>
    <row r="171" spans="1:78" x14ac:dyDescent="0.35">
      <c r="A171" s="413" t="s">
        <v>149</v>
      </c>
      <c r="B171" s="413"/>
      <c r="C171" s="413"/>
      <c r="D171" s="413"/>
      <c r="E171" s="413"/>
      <c r="F171" s="413"/>
      <c r="G171" s="413"/>
      <c r="H171" s="413"/>
      <c r="I171" s="413"/>
      <c r="K171" s="409"/>
      <c r="L171" s="410"/>
      <c r="M171" s="409">
        <v>0.7</v>
      </c>
      <c r="N171" s="410"/>
      <c r="O171" s="409">
        <v>0.7</v>
      </c>
      <c r="P171" s="410"/>
      <c r="Q171" s="409"/>
      <c r="R171" s="410"/>
      <c r="S171" s="409">
        <v>1.6</v>
      </c>
      <c r="T171" s="410"/>
      <c r="U171" s="409"/>
      <c r="V171" s="410"/>
      <c r="W171" s="409"/>
      <c r="X171" s="410"/>
      <c r="Y171" s="409"/>
      <c r="Z171" s="410"/>
      <c r="AA171" s="409"/>
      <c r="AB171" s="410"/>
      <c r="AC171" s="409"/>
      <c r="AD171" s="410"/>
      <c r="AE171" s="409"/>
      <c r="AF171" s="410"/>
      <c r="AG171" s="409"/>
      <c r="AH171" s="410"/>
      <c r="AI171" s="409"/>
      <c r="AJ171" s="410"/>
      <c r="AK171" s="409"/>
      <c r="AL171" s="410"/>
      <c r="AM171" s="409"/>
      <c r="AN171" s="410"/>
      <c r="AO171" s="409"/>
      <c r="AP171" s="410"/>
      <c r="AQ171" s="409"/>
      <c r="AR171" s="410"/>
      <c r="AS171" s="409"/>
      <c r="AT171" s="410"/>
      <c r="AU171" s="409">
        <v>0.7</v>
      </c>
      <c r="AV171" s="410"/>
      <c r="AW171" s="409"/>
      <c r="AX171" s="410"/>
      <c r="AY171" s="409">
        <v>0.7</v>
      </c>
      <c r="AZ171" s="410"/>
      <c r="BA171" s="409">
        <v>0.9</v>
      </c>
      <c r="BB171" s="410"/>
      <c r="BC171" s="409">
        <v>0.7</v>
      </c>
      <c r="BD171" s="410"/>
      <c r="BE171" s="409"/>
      <c r="BF171" s="410"/>
      <c r="BG171" s="409">
        <v>0.7</v>
      </c>
      <c r="BH171" s="410"/>
      <c r="BI171" s="409"/>
      <c r="BJ171" s="410"/>
      <c r="BK171" s="409"/>
      <c r="BL171" s="410"/>
      <c r="BM171" s="409"/>
      <c r="BN171" s="410"/>
      <c r="BO171" s="409"/>
      <c r="BP171" s="410"/>
      <c r="BQ171" s="409"/>
      <c r="BR171" s="410"/>
      <c r="BS171" s="409"/>
      <c r="BT171" s="410"/>
      <c r="BU171" s="409"/>
      <c r="BV171" s="410"/>
      <c r="BW171" s="409"/>
      <c r="BX171" s="410"/>
      <c r="BY171" s="409"/>
      <c r="BZ171" s="410"/>
    </row>
    <row r="172" spans="1:78" x14ac:dyDescent="0.35">
      <c r="A172" s="413" t="s">
        <v>148</v>
      </c>
      <c r="B172" s="413"/>
      <c r="C172" s="413"/>
      <c r="D172" s="413"/>
      <c r="E172" s="413"/>
      <c r="F172" s="413"/>
      <c r="G172" s="413"/>
      <c r="H172" s="413"/>
      <c r="I172" s="413"/>
      <c r="K172" s="409"/>
      <c r="L172" s="410"/>
      <c r="M172" s="409">
        <v>0.7</v>
      </c>
      <c r="N172" s="410"/>
      <c r="O172" s="409">
        <v>0.7</v>
      </c>
      <c r="P172" s="410"/>
      <c r="Q172" s="409"/>
      <c r="R172" s="410"/>
      <c r="S172" s="409">
        <v>1.6</v>
      </c>
      <c r="T172" s="410"/>
      <c r="U172" s="409"/>
      <c r="V172" s="410"/>
      <c r="W172" s="409"/>
      <c r="X172" s="410"/>
      <c r="Y172" s="409"/>
      <c r="Z172" s="410"/>
      <c r="AA172" s="409"/>
      <c r="AB172" s="410"/>
      <c r="AC172" s="409"/>
      <c r="AD172" s="410"/>
      <c r="AE172" s="409"/>
      <c r="AF172" s="410"/>
      <c r="AG172" s="409"/>
      <c r="AH172" s="410"/>
      <c r="AI172" s="409"/>
      <c r="AJ172" s="410"/>
      <c r="AK172" s="409"/>
      <c r="AL172" s="410"/>
      <c r="AM172" s="409"/>
      <c r="AN172" s="410"/>
      <c r="AO172" s="409"/>
      <c r="AP172" s="410"/>
      <c r="AQ172" s="409"/>
      <c r="AR172" s="410"/>
      <c r="AS172" s="409"/>
      <c r="AT172" s="410"/>
      <c r="AU172" s="409">
        <v>0.7</v>
      </c>
      <c r="AV172" s="410"/>
      <c r="AW172" s="409"/>
      <c r="AX172" s="410"/>
      <c r="AY172" s="409">
        <v>0.7</v>
      </c>
      <c r="AZ172" s="410"/>
      <c r="BA172" s="409">
        <v>0.9</v>
      </c>
      <c r="BB172" s="410"/>
      <c r="BC172" s="409">
        <v>0.7</v>
      </c>
      <c r="BD172" s="410"/>
      <c r="BE172" s="409"/>
      <c r="BF172" s="410"/>
      <c r="BG172" s="409">
        <v>0.7</v>
      </c>
      <c r="BH172" s="410"/>
      <c r="BI172" s="409"/>
      <c r="BJ172" s="410"/>
      <c r="BK172" s="409"/>
      <c r="BL172" s="410"/>
      <c r="BM172" s="409"/>
      <c r="BN172" s="410"/>
      <c r="BO172" s="409"/>
      <c r="BP172" s="410"/>
      <c r="BQ172" s="409"/>
      <c r="BR172" s="410"/>
      <c r="BS172" s="409"/>
      <c r="BT172" s="410"/>
      <c r="BU172" s="409"/>
      <c r="BV172" s="410"/>
      <c r="BW172" s="409"/>
      <c r="BX172" s="410"/>
      <c r="BY172" s="409"/>
      <c r="BZ172" s="410"/>
    </row>
    <row r="173" spans="1:78" x14ac:dyDescent="0.35">
      <c r="A173" s="429" t="s">
        <v>150</v>
      </c>
      <c r="B173" s="430"/>
      <c r="C173" s="430"/>
      <c r="D173" s="430"/>
      <c r="E173" s="430"/>
      <c r="F173" s="430"/>
      <c r="G173" s="430"/>
      <c r="H173" s="430"/>
      <c r="I173" s="431"/>
      <c r="K173" s="409"/>
      <c r="L173" s="410"/>
      <c r="M173" s="409">
        <v>0.7</v>
      </c>
      <c r="N173" s="410"/>
      <c r="O173" s="409">
        <v>0.7</v>
      </c>
      <c r="P173" s="410"/>
      <c r="Q173" s="409"/>
      <c r="R173" s="410"/>
      <c r="S173" s="409">
        <v>1.6</v>
      </c>
      <c r="T173" s="410"/>
      <c r="U173" s="409"/>
      <c r="V173" s="410"/>
      <c r="W173" s="409"/>
      <c r="X173" s="410"/>
      <c r="Y173" s="409"/>
      <c r="Z173" s="410"/>
      <c r="AA173" s="409"/>
      <c r="AB173" s="410"/>
      <c r="AC173" s="409"/>
      <c r="AD173" s="410"/>
      <c r="AE173" s="409"/>
      <c r="AF173" s="410"/>
      <c r="AG173" s="409"/>
      <c r="AH173" s="410"/>
      <c r="AI173" s="409"/>
      <c r="AJ173" s="410"/>
      <c r="AK173" s="409"/>
      <c r="AL173" s="410"/>
      <c r="AM173" s="409"/>
      <c r="AN173" s="410"/>
      <c r="AO173" s="409"/>
      <c r="AP173" s="410"/>
      <c r="AQ173" s="409"/>
      <c r="AR173" s="410"/>
      <c r="AS173" s="409"/>
      <c r="AT173" s="410"/>
      <c r="AU173" s="409">
        <v>0.7</v>
      </c>
      <c r="AV173" s="410"/>
      <c r="AW173" s="409"/>
      <c r="AX173" s="410"/>
      <c r="AY173" s="409">
        <v>0.7</v>
      </c>
      <c r="AZ173" s="410"/>
      <c r="BA173" s="409">
        <v>0.9</v>
      </c>
      <c r="BB173" s="410"/>
      <c r="BC173" s="409">
        <v>0.7</v>
      </c>
      <c r="BD173" s="410"/>
      <c r="BE173" s="409"/>
      <c r="BF173" s="410"/>
      <c r="BG173" s="409">
        <v>0.7</v>
      </c>
      <c r="BH173" s="410"/>
      <c r="BI173" s="409"/>
      <c r="BJ173" s="410"/>
      <c r="BK173" s="409"/>
      <c r="BL173" s="410"/>
      <c r="BM173" s="409"/>
      <c r="BN173" s="410"/>
      <c r="BO173" s="409"/>
      <c r="BP173" s="410"/>
      <c r="BQ173" s="409"/>
      <c r="BR173" s="410"/>
      <c r="BS173" s="409"/>
      <c r="BT173" s="410"/>
      <c r="BU173" s="409"/>
      <c r="BV173" s="410"/>
      <c r="BW173" s="409"/>
      <c r="BX173" s="410"/>
      <c r="BY173" s="409"/>
      <c r="BZ173" s="410"/>
    </row>
    <row r="174" spans="1:78" x14ac:dyDescent="0.35">
      <c r="A174" s="413" t="s">
        <v>147</v>
      </c>
      <c r="B174" s="413"/>
      <c r="C174" s="413"/>
      <c r="D174" s="413"/>
      <c r="E174" s="413"/>
      <c r="F174" s="413"/>
      <c r="G174" s="413"/>
      <c r="H174" s="413"/>
      <c r="I174" s="413"/>
      <c r="K174" s="409"/>
      <c r="L174" s="410"/>
      <c r="M174" s="409">
        <v>0.7</v>
      </c>
      <c r="N174" s="410"/>
      <c r="O174" s="409">
        <v>0.7</v>
      </c>
      <c r="P174" s="410"/>
      <c r="Q174" s="409"/>
      <c r="R174" s="410"/>
      <c r="S174" s="409">
        <v>1.6</v>
      </c>
      <c r="T174" s="410"/>
      <c r="U174" s="409"/>
      <c r="V174" s="410"/>
      <c r="W174" s="409"/>
      <c r="X174" s="410"/>
      <c r="Y174" s="409"/>
      <c r="Z174" s="410"/>
      <c r="AA174" s="409"/>
      <c r="AB174" s="410"/>
      <c r="AC174" s="409"/>
      <c r="AD174" s="410"/>
      <c r="AE174" s="409"/>
      <c r="AF174" s="410"/>
      <c r="AG174" s="409"/>
      <c r="AH174" s="410"/>
      <c r="AI174" s="409"/>
      <c r="AJ174" s="410"/>
      <c r="AK174" s="409"/>
      <c r="AL174" s="410"/>
      <c r="AM174" s="409"/>
      <c r="AN174" s="410"/>
      <c r="AO174" s="409"/>
      <c r="AP174" s="410"/>
      <c r="AQ174" s="409"/>
      <c r="AR174" s="410"/>
      <c r="AS174" s="409"/>
      <c r="AT174" s="410"/>
      <c r="AU174" s="409">
        <v>0.7</v>
      </c>
      <c r="AV174" s="410"/>
      <c r="AW174" s="409"/>
      <c r="AX174" s="410"/>
      <c r="AY174" s="409">
        <v>0.7</v>
      </c>
      <c r="AZ174" s="410"/>
      <c r="BA174" s="409">
        <v>0.9</v>
      </c>
      <c r="BB174" s="410"/>
      <c r="BC174" s="409">
        <v>0.7</v>
      </c>
      <c r="BD174" s="410"/>
      <c r="BE174" s="409"/>
      <c r="BF174" s="410"/>
      <c r="BG174" s="409">
        <v>0.7</v>
      </c>
      <c r="BH174" s="410"/>
      <c r="BI174" s="409"/>
      <c r="BJ174" s="410"/>
      <c r="BK174" s="409"/>
      <c r="BL174" s="410"/>
      <c r="BM174" s="409"/>
      <c r="BN174" s="410"/>
      <c r="BO174" s="409"/>
      <c r="BP174" s="410"/>
      <c r="BQ174" s="409"/>
      <c r="BR174" s="410"/>
      <c r="BS174" s="409"/>
      <c r="BT174" s="410"/>
      <c r="BU174" s="409"/>
      <c r="BV174" s="410"/>
      <c r="BW174" s="409"/>
      <c r="BX174" s="410"/>
      <c r="BY174" s="409"/>
      <c r="BZ174" s="410"/>
    </row>
    <row r="175" spans="1:78" ht="8.5" customHeight="1" x14ac:dyDescent="0.35"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</row>
    <row r="176" spans="1:78" x14ac:dyDescent="0.35">
      <c r="A176" s="543" t="s">
        <v>151</v>
      </c>
      <c r="B176" s="543"/>
      <c r="C176" s="543"/>
      <c r="D176" s="543"/>
      <c r="E176" s="543"/>
      <c r="F176" s="543"/>
      <c r="G176" s="543"/>
      <c r="H176" s="543"/>
      <c r="I176" s="543"/>
      <c r="K176" s="189"/>
      <c r="L176" s="189"/>
      <c r="M176" s="189"/>
      <c r="N176" s="189"/>
      <c r="O176" s="189"/>
      <c r="P176" s="189"/>
      <c r="Q176" s="196"/>
      <c r="R176" s="196"/>
      <c r="S176" s="196"/>
      <c r="T176" s="196"/>
      <c r="U176" s="195"/>
      <c r="V176" s="195"/>
      <c r="W176" s="189"/>
      <c r="X176" s="189"/>
      <c r="Y176" s="189"/>
      <c r="Z176" s="189"/>
      <c r="AA176" s="189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89"/>
      <c r="AU176" s="189"/>
      <c r="AV176" s="189"/>
      <c r="AW176" s="189"/>
      <c r="AX176" s="189"/>
      <c r="AY176" s="189"/>
      <c r="AZ176" s="189"/>
      <c r="BA176" s="201"/>
      <c r="BB176" s="201"/>
      <c r="BC176" s="200"/>
      <c r="BD176" s="200"/>
      <c r="BE176" s="189"/>
      <c r="BF176" s="189"/>
      <c r="BG176" s="189"/>
      <c r="BH176" s="189"/>
      <c r="BI176" s="189"/>
      <c r="BJ176" s="189"/>
      <c r="BK176" s="198"/>
      <c r="BL176" s="198"/>
      <c r="BM176" s="197"/>
      <c r="BN176" s="197"/>
      <c r="BO176" s="197"/>
      <c r="BP176" s="197"/>
      <c r="BQ176" s="197"/>
      <c r="BR176" s="197"/>
      <c r="BS176" s="197"/>
      <c r="BT176" s="197"/>
      <c r="BU176" s="197"/>
      <c r="BV176" s="197"/>
      <c r="BW176" s="189"/>
      <c r="BX176" s="189"/>
      <c r="BY176" s="189"/>
      <c r="BZ176" s="189"/>
    </row>
    <row r="177" spans="1:78" x14ac:dyDescent="0.35">
      <c r="A177" s="413" t="s">
        <v>154</v>
      </c>
      <c r="B177" s="413"/>
      <c r="C177" s="413"/>
      <c r="D177" s="413"/>
      <c r="E177" s="413"/>
      <c r="F177" s="413"/>
      <c r="G177" s="413"/>
      <c r="H177" s="413"/>
      <c r="I177" s="413"/>
      <c r="K177" s="409"/>
      <c r="L177" s="410"/>
      <c r="M177" s="409">
        <v>1.2</v>
      </c>
      <c r="N177" s="410"/>
      <c r="O177" s="409">
        <v>1</v>
      </c>
      <c r="P177" s="410"/>
      <c r="Q177" s="409"/>
      <c r="R177" s="410"/>
      <c r="S177" s="409">
        <v>1</v>
      </c>
      <c r="T177" s="410"/>
      <c r="U177" s="409"/>
      <c r="V177" s="410"/>
      <c r="W177" s="409"/>
      <c r="X177" s="410"/>
      <c r="Y177" s="409"/>
      <c r="Z177" s="410"/>
      <c r="AA177" s="409"/>
      <c r="AB177" s="410"/>
      <c r="AC177" s="409"/>
      <c r="AD177" s="410"/>
      <c r="AE177" s="409"/>
      <c r="AF177" s="410"/>
      <c r="AG177" s="409"/>
      <c r="AH177" s="410"/>
      <c r="AI177" s="409"/>
      <c r="AJ177" s="410"/>
      <c r="AK177" s="409"/>
      <c r="AL177" s="410"/>
      <c r="AM177" s="409"/>
      <c r="AN177" s="410"/>
      <c r="AO177" s="409"/>
      <c r="AP177" s="410"/>
      <c r="AQ177" s="409"/>
      <c r="AR177" s="410"/>
      <c r="AS177" s="409"/>
      <c r="AT177" s="410"/>
      <c r="AU177" s="409">
        <v>0.7</v>
      </c>
      <c r="AV177" s="410"/>
      <c r="AW177" s="409"/>
      <c r="AX177" s="410"/>
      <c r="AY177" s="409">
        <v>0.7</v>
      </c>
      <c r="AZ177" s="410"/>
      <c r="BA177" s="409">
        <v>0.9</v>
      </c>
      <c r="BB177" s="410"/>
      <c r="BC177" s="409">
        <v>0.7</v>
      </c>
      <c r="BD177" s="410"/>
      <c r="BE177" s="409"/>
      <c r="BF177" s="410"/>
      <c r="BG177" s="409">
        <v>1.1000000000000001</v>
      </c>
      <c r="BH177" s="410"/>
      <c r="BI177" s="409">
        <v>0.9</v>
      </c>
      <c r="BJ177" s="410"/>
      <c r="BK177" s="409">
        <v>1</v>
      </c>
      <c r="BL177" s="410"/>
      <c r="BM177" s="409"/>
      <c r="BN177" s="410"/>
      <c r="BO177" s="409"/>
      <c r="BP177" s="410"/>
      <c r="BQ177" s="409"/>
      <c r="BR177" s="410"/>
      <c r="BS177" s="409"/>
      <c r="BT177" s="410"/>
      <c r="BU177" s="409"/>
      <c r="BV177" s="410"/>
      <c r="BW177" s="409"/>
      <c r="BX177" s="410"/>
      <c r="BY177" s="409"/>
      <c r="BZ177" s="410"/>
    </row>
    <row r="178" spans="1:78" x14ac:dyDescent="0.35">
      <c r="A178" s="413" t="s">
        <v>367</v>
      </c>
      <c r="B178" s="413"/>
      <c r="C178" s="413"/>
      <c r="D178" s="413"/>
      <c r="E178" s="413"/>
      <c r="F178" s="413"/>
      <c r="G178" s="413"/>
      <c r="H178" s="413"/>
      <c r="I178" s="413"/>
      <c r="K178" s="421"/>
      <c r="L178" s="421"/>
      <c r="M178" s="421">
        <v>1.2</v>
      </c>
      <c r="N178" s="421"/>
      <c r="O178" s="421">
        <v>1</v>
      </c>
      <c r="P178" s="421"/>
      <c r="Q178" s="421"/>
      <c r="R178" s="421"/>
      <c r="S178" s="421">
        <v>1</v>
      </c>
      <c r="T178" s="421"/>
      <c r="U178" s="421"/>
      <c r="V178" s="421"/>
      <c r="W178" s="421"/>
      <c r="X178" s="421"/>
      <c r="Y178" s="421"/>
      <c r="Z178" s="421"/>
      <c r="AA178" s="421"/>
      <c r="AB178" s="421"/>
      <c r="AC178" s="421"/>
      <c r="AD178" s="421"/>
      <c r="AE178" s="421"/>
      <c r="AF178" s="421"/>
      <c r="AG178" s="421"/>
      <c r="AH178" s="421"/>
      <c r="AI178" s="421"/>
      <c r="AJ178" s="421"/>
      <c r="AK178" s="421"/>
      <c r="AL178" s="421"/>
      <c r="AM178" s="421"/>
      <c r="AN178" s="421"/>
      <c r="AO178" s="421"/>
      <c r="AP178" s="421"/>
      <c r="AQ178" s="421"/>
      <c r="AR178" s="421"/>
      <c r="AS178" s="421"/>
      <c r="AT178" s="421"/>
      <c r="AU178" s="409">
        <v>0.7</v>
      </c>
      <c r="AV178" s="410"/>
      <c r="AW178" s="421"/>
      <c r="AX178" s="421"/>
      <c r="AY178" s="409">
        <v>0.7</v>
      </c>
      <c r="AZ178" s="410"/>
      <c r="BA178" s="409">
        <v>0.9</v>
      </c>
      <c r="BB178" s="410"/>
      <c r="BC178" s="409">
        <v>0.7</v>
      </c>
      <c r="BD178" s="410"/>
      <c r="BE178" s="421"/>
      <c r="BF178" s="421"/>
      <c r="BG178" s="421">
        <v>1.1000000000000001</v>
      </c>
      <c r="BH178" s="421"/>
      <c r="BI178" s="409">
        <v>0.9</v>
      </c>
      <c r="BJ178" s="410"/>
      <c r="BK178" s="421">
        <v>1</v>
      </c>
      <c r="BL178" s="421"/>
      <c r="BM178" s="421"/>
      <c r="BN178" s="421"/>
      <c r="BO178" s="421"/>
      <c r="BP178" s="421"/>
      <c r="BQ178" s="421"/>
      <c r="BR178" s="421"/>
      <c r="BS178" s="421"/>
      <c r="BT178" s="421"/>
      <c r="BU178" s="421"/>
      <c r="BV178" s="421"/>
      <c r="BW178" s="421"/>
      <c r="BX178" s="421"/>
      <c r="BY178" s="409"/>
      <c r="BZ178" s="410"/>
    </row>
    <row r="179" spans="1:78" x14ac:dyDescent="0.35">
      <c r="A179" s="413" t="s">
        <v>152</v>
      </c>
      <c r="B179" s="413"/>
      <c r="C179" s="413"/>
      <c r="D179" s="413"/>
      <c r="E179" s="413"/>
      <c r="F179" s="413"/>
      <c r="G179" s="413"/>
      <c r="H179" s="413"/>
      <c r="I179" s="413"/>
      <c r="K179" s="409"/>
      <c r="L179" s="410"/>
      <c r="M179" s="409">
        <v>1.2</v>
      </c>
      <c r="N179" s="410"/>
      <c r="O179" s="409">
        <v>1</v>
      </c>
      <c r="P179" s="410"/>
      <c r="Q179" s="409"/>
      <c r="R179" s="410"/>
      <c r="S179" s="409">
        <v>1</v>
      </c>
      <c r="T179" s="410"/>
      <c r="U179" s="409"/>
      <c r="V179" s="410"/>
      <c r="W179" s="409"/>
      <c r="X179" s="410"/>
      <c r="Y179" s="409"/>
      <c r="Z179" s="410"/>
      <c r="AA179" s="409"/>
      <c r="AB179" s="410"/>
      <c r="AC179" s="409"/>
      <c r="AD179" s="410"/>
      <c r="AE179" s="409"/>
      <c r="AF179" s="410"/>
      <c r="AG179" s="409"/>
      <c r="AH179" s="410"/>
      <c r="AI179" s="409"/>
      <c r="AJ179" s="410"/>
      <c r="AK179" s="409"/>
      <c r="AL179" s="410"/>
      <c r="AM179" s="409"/>
      <c r="AN179" s="410"/>
      <c r="AO179" s="409"/>
      <c r="AP179" s="410"/>
      <c r="AQ179" s="409"/>
      <c r="AR179" s="410"/>
      <c r="AS179" s="409"/>
      <c r="AT179" s="410"/>
      <c r="AU179" s="409">
        <v>0.7</v>
      </c>
      <c r="AV179" s="410"/>
      <c r="AW179" s="409"/>
      <c r="AX179" s="410"/>
      <c r="AY179" s="409">
        <v>0.7</v>
      </c>
      <c r="AZ179" s="410"/>
      <c r="BA179" s="409">
        <v>0.9</v>
      </c>
      <c r="BB179" s="410"/>
      <c r="BC179" s="409">
        <v>0.7</v>
      </c>
      <c r="BD179" s="410"/>
      <c r="BE179" s="409"/>
      <c r="BF179" s="410"/>
      <c r="BG179" s="409">
        <v>1.1000000000000001</v>
      </c>
      <c r="BH179" s="410"/>
      <c r="BI179" s="409">
        <v>0.9</v>
      </c>
      <c r="BJ179" s="410"/>
      <c r="BK179" s="409">
        <v>1</v>
      </c>
      <c r="BL179" s="410"/>
      <c r="BM179" s="409"/>
      <c r="BN179" s="410"/>
      <c r="BO179" s="409"/>
      <c r="BP179" s="410"/>
      <c r="BQ179" s="409"/>
      <c r="BR179" s="410"/>
      <c r="BS179" s="409"/>
      <c r="BT179" s="410"/>
      <c r="BU179" s="409"/>
      <c r="BV179" s="410"/>
      <c r="BW179" s="409"/>
      <c r="BX179" s="410"/>
      <c r="BY179" s="409"/>
      <c r="BZ179" s="410"/>
    </row>
    <row r="180" spans="1:78" x14ac:dyDescent="0.35">
      <c r="A180" s="413" t="s">
        <v>366</v>
      </c>
      <c r="B180" s="413"/>
      <c r="C180" s="413"/>
      <c r="D180" s="413"/>
      <c r="E180" s="413"/>
      <c r="F180" s="413"/>
      <c r="G180" s="413"/>
      <c r="H180" s="413"/>
      <c r="I180" s="413"/>
      <c r="K180" s="421"/>
      <c r="L180" s="421"/>
      <c r="M180" s="421">
        <v>1.2</v>
      </c>
      <c r="N180" s="421"/>
      <c r="O180" s="421">
        <v>1</v>
      </c>
      <c r="P180" s="421"/>
      <c r="Q180" s="421"/>
      <c r="R180" s="421"/>
      <c r="S180" s="421">
        <v>1</v>
      </c>
      <c r="T180" s="421"/>
      <c r="U180" s="421"/>
      <c r="V180" s="421"/>
      <c r="W180" s="421"/>
      <c r="X180" s="421"/>
      <c r="Y180" s="421"/>
      <c r="Z180" s="421"/>
      <c r="AA180" s="421"/>
      <c r="AB180" s="421"/>
      <c r="AC180" s="421"/>
      <c r="AD180" s="421"/>
      <c r="AE180" s="421"/>
      <c r="AF180" s="421"/>
      <c r="AG180" s="421"/>
      <c r="AH180" s="421"/>
      <c r="AI180" s="421"/>
      <c r="AJ180" s="421"/>
      <c r="AK180" s="421"/>
      <c r="AL180" s="421"/>
      <c r="AM180" s="421"/>
      <c r="AN180" s="421"/>
      <c r="AO180" s="421"/>
      <c r="AP180" s="421"/>
      <c r="AQ180" s="421"/>
      <c r="AR180" s="421"/>
      <c r="AS180" s="421"/>
      <c r="AT180" s="421"/>
      <c r="AU180" s="409">
        <v>0.7</v>
      </c>
      <c r="AV180" s="410"/>
      <c r="AW180" s="421"/>
      <c r="AX180" s="421"/>
      <c r="AY180" s="409">
        <v>0.7</v>
      </c>
      <c r="AZ180" s="410"/>
      <c r="BA180" s="409">
        <v>0.9</v>
      </c>
      <c r="BB180" s="410"/>
      <c r="BC180" s="409">
        <v>0.7</v>
      </c>
      <c r="BD180" s="410"/>
      <c r="BE180" s="421"/>
      <c r="BF180" s="421"/>
      <c r="BG180" s="421">
        <v>1.1000000000000001</v>
      </c>
      <c r="BH180" s="421"/>
      <c r="BI180" s="409">
        <v>0.9</v>
      </c>
      <c r="BJ180" s="410"/>
      <c r="BK180" s="421">
        <v>1</v>
      </c>
      <c r="BL180" s="421"/>
      <c r="BM180" s="421"/>
      <c r="BN180" s="421"/>
      <c r="BO180" s="421"/>
      <c r="BP180" s="421"/>
      <c r="BQ180" s="421"/>
      <c r="BR180" s="421"/>
      <c r="BS180" s="421"/>
      <c r="BT180" s="421"/>
      <c r="BU180" s="421"/>
      <c r="BV180" s="421"/>
      <c r="BW180" s="421"/>
      <c r="BX180" s="421"/>
      <c r="BY180" s="409"/>
      <c r="BZ180" s="410"/>
    </row>
    <row r="181" spans="1:78" x14ac:dyDescent="0.35">
      <c r="A181" s="413" t="s">
        <v>153</v>
      </c>
      <c r="B181" s="413"/>
      <c r="C181" s="413"/>
      <c r="D181" s="413"/>
      <c r="E181" s="413"/>
      <c r="F181" s="413"/>
      <c r="G181" s="413"/>
      <c r="H181" s="413"/>
      <c r="I181" s="413"/>
      <c r="K181" s="409"/>
      <c r="L181" s="410"/>
      <c r="M181" s="409">
        <v>1.2</v>
      </c>
      <c r="N181" s="410"/>
      <c r="O181" s="409">
        <v>1.2</v>
      </c>
      <c r="P181" s="410"/>
      <c r="Q181" s="409"/>
      <c r="R181" s="410"/>
      <c r="S181" s="409">
        <v>1</v>
      </c>
      <c r="T181" s="410"/>
      <c r="U181" s="409"/>
      <c r="V181" s="410"/>
      <c r="W181" s="409"/>
      <c r="X181" s="410"/>
      <c r="Y181" s="409"/>
      <c r="Z181" s="410"/>
      <c r="AA181" s="409"/>
      <c r="AB181" s="410"/>
      <c r="AC181" s="409"/>
      <c r="AD181" s="410"/>
      <c r="AE181" s="409"/>
      <c r="AF181" s="410"/>
      <c r="AG181" s="409"/>
      <c r="AH181" s="410"/>
      <c r="AI181" s="409"/>
      <c r="AJ181" s="410"/>
      <c r="AK181" s="409"/>
      <c r="AL181" s="410"/>
      <c r="AM181" s="409"/>
      <c r="AN181" s="410"/>
      <c r="AO181" s="409"/>
      <c r="AP181" s="410"/>
      <c r="AQ181" s="409"/>
      <c r="AR181" s="410"/>
      <c r="AS181" s="409"/>
      <c r="AT181" s="410"/>
      <c r="AU181" s="409">
        <v>0.7</v>
      </c>
      <c r="AV181" s="410"/>
      <c r="AW181" s="409"/>
      <c r="AX181" s="410"/>
      <c r="AY181" s="409">
        <v>0.7</v>
      </c>
      <c r="AZ181" s="410"/>
      <c r="BA181" s="409">
        <v>0.9</v>
      </c>
      <c r="BB181" s="410"/>
      <c r="BC181" s="409">
        <v>0.7</v>
      </c>
      <c r="BD181" s="410"/>
      <c r="BE181" s="409"/>
      <c r="BF181" s="410"/>
      <c r="BG181" s="409">
        <v>1.1000000000000001</v>
      </c>
      <c r="BH181" s="410"/>
      <c r="BI181" s="409">
        <v>0.9</v>
      </c>
      <c r="BJ181" s="410"/>
      <c r="BK181" s="409">
        <v>1</v>
      </c>
      <c r="BL181" s="410"/>
      <c r="BM181" s="409"/>
      <c r="BN181" s="410"/>
      <c r="BO181" s="409"/>
      <c r="BP181" s="410"/>
      <c r="BQ181" s="409"/>
      <c r="BR181" s="410"/>
      <c r="BS181" s="409"/>
      <c r="BT181" s="410"/>
      <c r="BU181" s="409"/>
      <c r="BV181" s="410"/>
      <c r="BW181" s="409"/>
      <c r="BX181" s="410"/>
      <c r="BY181" s="409"/>
      <c r="BZ181" s="410"/>
    </row>
    <row r="182" spans="1:78" ht="8.5" customHeight="1" x14ac:dyDescent="0.35"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</row>
    <row r="183" spans="1:78" x14ac:dyDescent="0.35">
      <c r="A183" s="543" t="s">
        <v>155</v>
      </c>
      <c r="B183" s="543"/>
      <c r="C183" s="543"/>
      <c r="D183" s="543"/>
      <c r="E183" s="543"/>
      <c r="F183" s="543"/>
      <c r="G183" s="543"/>
      <c r="H183" s="543"/>
      <c r="I183" s="543"/>
      <c r="K183" s="189"/>
      <c r="L183" s="189"/>
      <c r="M183" s="189"/>
      <c r="N183" s="189"/>
      <c r="O183" s="189"/>
      <c r="P183" s="189"/>
      <c r="Q183" s="196"/>
      <c r="R183" s="196"/>
      <c r="S183" s="196"/>
      <c r="T183" s="196"/>
      <c r="U183" s="195"/>
      <c r="V183" s="195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  <c r="AT183" s="189"/>
      <c r="AU183" s="189"/>
      <c r="AV183" s="189"/>
      <c r="AW183" s="189"/>
      <c r="AX183" s="189"/>
      <c r="AY183" s="189"/>
      <c r="AZ183" s="189"/>
      <c r="BA183" s="201"/>
      <c r="BB183" s="201"/>
      <c r="BC183" s="200"/>
      <c r="BD183" s="200"/>
      <c r="BE183" s="189"/>
      <c r="BF183" s="189"/>
      <c r="BG183" s="189"/>
      <c r="BH183" s="189"/>
      <c r="BI183" s="189"/>
      <c r="BJ183" s="189"/>
      <c r="BK183" s="198"/>
      <c r="BL183" s="198"/>
      <c r="BM183" s="197"/>
      <c r="BN183" s="197"/>
      <c r="BO183" s="197"/>
      <c r="BP183" s="197"/>
      <c r="BQ183" s="197"/>
      <c r="BR183" s="197"/>
      <c r="BS183" s="197"/>
      <c r="BT183" s="197"/>
      <c r="BU183" s="197"/>
      <c r="BV183" s="197"/>
      <c r="BW183" s="189"/>
      <c r="BX183" s="189"/>
      <c r="BY183" s="189"/>
      <c r="BZ183" s="189"/>
    </row>
    <row r="184" spans="1:78" x14ac:dyDescent="0.35">
      <c r="A184" s="413" t="s">
        <v>157</v>
      </c>
      <c r="B184" s="413"/>
      <c r="C184" s="413"/>
      <c r="D184" s="413"/>
      <c r="E184" s="413"/>
      <c r="F184" s="413"/>
      <c r="G184" s="413"/>
      <c r="H184" s="413"/>
      <c r="I184" s="413"/>
      <c r="K184" s="409"/>
      <c r="L184" s="410"/>
      <c r="M184" s="409">
        <v>0.7</v>
      </c>
      <c r="N184" s="410"/>
      <c r="O184" s="409">
        <v>0.7</v>
      </c>
      <c r="P184" s="410"/>
      <c r="Q184" s="409"/>
      <c r="R184" s="410"/>
      <c r="S184" s="409">
        <v>1</v>
      </c>
      <c r="T184" s="410"/>
      <c r="U184" s="409"/>
      <c r="V184" s="410"/>
      <c r="W184" s="409"/>
      <c r="X184" s="410"/>
      <c r="Y184" s="409"/>
      <c r="Z184" s="410"/>
      <c r="AA184" s="409"/>
      <c r="AB184" s="410"/>
      <c r="AC184" s="409"/>
      <c r="AD184" s="410"/>
      <c r="AE184" s="409"/>
      <c r="AF184" s="410"/>
      <c r="AG184" s="409"/>
      <c r="AH184" s="410"/>
      <c r="AI184" s="409"/>
      <c r="AJ184" s="410"/>
      <c r="AK184" s="409"/>
      <c r="AL184" s="410"/>
      <c r="AM184" s="409"/>
      <c r="AN184" s="410"/>
      <c r="AO184" s="409"/>
      <c r="AP184" s="410"/>
      <c r="AQ184" s="409"/>
      <c r="AR184" s="410"/>
      <c r="AS184" s="409"/>
      <c r="AT184" s="410"/>
      <c r="AU184" s="409">
        <v>0.7</v>
      </c>
      <c r="AV184" s="410"/>
      <c r="AW184" s="409"/>
      <c r="AX184" s="410"/>
      <c r="AY184" s="409">
        <v>0.7</v>
      </c>
      <c r="AZ184" s="410"/>
      <c r="BA184" s="409">
        <v>0.7</v>
      </c>
      <c r="BB184" s="410"/>
      <c r="BC184" s="409">
        <v>0.7</v>
      </c>
      <c r="BD184" s="410"/>
      <c r="BE184" s="409"/>
      <c r="BF184" s="410"/>
      <c r="BG184" s="409">
        <v>0.9</v>
      </c>
      <c r="BH184" s="410"/>
      <c r="BI184" s="409">
        <v>0.8</v>
      </c>
      <c r="BJ184" s="410"/>
      <c r="BK184" s="409">
        <v>1.1000000000000001</v>
      </c>
      <c r="BL184" s="410"/>
      <c r="BM184" s="409"/>
      <c r="BN184" s="410"/>
      <c r="BO184" s="409"/>
      <c r="BP184" s="410"/>
      <c r="BQ184" s="409"/>
      <c r="BR184" s="410"/>
      <c r="BS184" s="409"/>
      <c r="BT184" s="410"/>
      <c r="BU184" s="409"/>
      <c r="BV184" s="410"/>
      <c r="BW184" s="409"/>
      <c r="BX184" s="410"/>
      <c r="BY184" s="409"/>
      <c r="BZ184" s="410"/>
    </row>
    <row r="185" spans="1:78" x14ac:dyDescent="0.35">
      <c r="A185" s="413" t="s">
        <v>156</v>
      </c>
      <c r="B185" s="413"/>
      <c r="C185" s="413"/>
      <c r="D185" s="413"/>
      <c r="E185" s="413"/>
      <c r="F185" s="413"/>
      <c r="G185" s="413"/>
      <c r="H185" s="413"/>
      <c r="I185" s="413"/>
      <c r="K185" s="409"/>
      <c r="L185" s="410"/>
      <c r="M185" s="409">
        <v>0.7</v>
      </c>
      <c r="N185" s="410"/>
      <c r="O185" s="409">
        <v>0.7</v>
      </c>
      <c r="P185" s="410"/>
      <c r="Q185" s="409"/>
      <c r="R185" s="410"/>
      <c r="S185" s="409">
        <v>1</v>
      </c>
      <c r="T185" s="410"/>
      <c r="U185" s="409"/>
      <c r="V185" s="410"/>
      <c r="W185" s="409"/>
      <c r="X185" s="410"/>
      <c r="Y185" s="409"/>
      <c r="Z185" s="410"/>
      <c r="AA185" s="409"/>
      <c r="AB185" s="410"/>
      <c r="AC185" s="409"/>
      <c r="AD185" s="410"/>
      <c r="AE185" s="409"/>
      <c r="AF185" s="410"/>
      <c r="AG185" s="409"/>
      <c r="AH185" s="410"/>
      <c r="AI185" s="409"/>
      <c r="AJ185" s="410"/>
      <c r="AK185" s="409"/>
      <c r="AL185" s="410"/>
      <c r="AM185" s="409"/>
      <c r="AN185" s="410"/>
      <c r="AO185" s="409"/>
      <c r="AP185" s="410"/>
      <c r="AQ185" s="409"/>
      <c r="AR185" s="410"/>
      <c r="AS185" s="409"/>
      <c r="AT185" s="410"/>
      <c r="AU185" s="409">
        <v>0.7</v>
      </c>
      <c r="AV185" s="410"/>
      <c r="AW185" s="409"/>
      <c r="AX185" s="410"/>
      <c r="AY185" s="409">
        <v>0.7</v>
      </c>
      <c r="AZ185" s="410"/>
      <c r="BA185" s="409">
        <v>0.7</v>
      </c>
      <c r="BB185" s="410"/>
      <c r="BC185" s="409">
        <v>0.7</v>
      </c>
      <c r="BD185" s="410"/>
      <c r="BE185" s="409"/>
      <c r="BF185" s="410"/>
      <c r="BG185" s="409">
        <v>0.8</v>
      </c>
      <c r="BH185" s="410"/>
      <c r="BI185" s="409">
        <v>0.8</v>
      </c>
      <c r="BJ185" s="410"/>
      <c r="BK185" s="409">
        <v>0.8</v>
      </c>
      <c r="BL185" s="410"/>
      <c r="BM185" s="409"/>
      <c r="BN185" s="410"/>
      <c r="BO185" s="409"/>
      <c r="BP185" s="410"/>
      <c r="BQ185" s="409"/>
      <c r="BR185" s="410"/>
      <c r="BS185" s="409"/>
      <c r="BT185" s="410"/>
      <c r="BU185" s="409"/>
      <c r="BV185" s="410"/>
      <c r="BW185" s="409"/>
      <c r="BX185" s="410"/>
      <c r="BY185" s="409"/>
      <c r="BZ185" s="410"/>
    </row>
    <row r="186" spans="1:78" x14ac:dyDescent="0.35">
      <c r="A186" s="413" t="s">
        <v>158</v>
      </c>
      <c r="B186" s="413"/>
      <c r="C186" s="413"/>
      <c r="D186" s="413"/>
      <c r="E186" s="413"/>
      <c r="F186" s="413"/>
      <c r="G186" s="413"/>
      <c r="H186" s="413"/>
      <c r="I186" s="413"/>
      <c r="K186" s="409"/>
      <c r="L186" s="410"/>
      <c r="M186" s="409">
        <v>0.7</v>
      </c>
      <c r="N186" s="410"/>
      <c r="O186" s="409">
        <v>0.7</v>
      </c>
      <c r="P186" s="410"/>
      <c r="Q186" s="409"/>
      <c r="R186" s="410"/>
      <c r="S186" s="409">
        <v>1</v>
      </c>
      <c r="T186" s="410"/>
      <c r="U186" s="409"/>
      <c r="V186" s="410"/>
      <c r="W186" s="409"/>
      <c r="X186" s="410"/>
      <c r="Y186" s="409"/>
      <c r="Z186" s="410"/>
      <c r="AA186" s="409"/>
      <c r="AB186" s="410"/>
      <c r="AC186" s="409"/>
      <c r="AD186" s="410"/>
      <c r="AE186" s="409"/>
      <c r="AF186" s="410"/>
      <c r="AG186" s="409"/>
      <c r="AH186" s="410"/>
      <c r="AI186" s="409"/>
      <c r="AJ186" s="410"/>
      <c r="AK186" s="409"/>
      <c r="AL186" s="410"/>
      <c r="AM186" s="409"/>
      <c r="AN186" s="410"/>
      <c r="AO186" s="409"/>
      <c r="AP186" s="410"/>
      <c r="AQ186" s="409"/>
      <c r="AR186" s="410"/>
      <c r="AS186" s="409"/>
      <c r="AT186" s="410"/>
      <c r="AU186" s="409">
        <v>0.7</v>
      </c>
      <c r="AV186" s="410"/>
      <c r="AW186" s="409"/>
      <c r="AX186" s="410"/>
      <c r="AY186" s="409">
        <v>0.7</v>
      </c>
      <c r="AZ186" s="410"/>
      <c r="BA186" s="409">
        <v>0.7</v>
      </c>
      <c r="BB186" s="410"/>
      <c r="BC186" s="409">
        <v>0.7</v>
      </c>
      <c r="BD186" s="410"/>
      <c r="BE186" s="409"/>
      <c r="BF186" s="410"/>
      <c r="BG186" s="409">
        <v>0.8</v>
      </c>
      <c r="BH186" s="410"/>
      <c r="BI186" s="421">
        <v>0.8</v>
      </c>
      <c r="BJ186" s="421"/>
      <c r="BK186" s="421">
        <v>0.8</v>
      </c>
      <c r="BL186" s="421"/>
      <c r="BM186" s="409"/>
      <c r="BN186" s="410"/>
      <c r="BO186" s="409"/>
      <c r="BP186" s="410"/>
      <c r="BQ186" s="409"/>
      <c r="BR186" s="410"/>
      <c r="BS186" s="409"/>
      <c r="BT186" s="410"/>
      <c r="BU186" s="409"/>
      <c r="BV186" s="410"/>
      <c r="BW186" s="409"/>
      <c r="BX186" s="410"/>
      <c r="BY186" s="409"/>
      <c r="BZ186" s="410"/>
    </row>
    <row r="187" spans="1:78" x14ac:dyDescent="0.35">
      <c r="A187" s="413" t="s">
        <v>264</v>
      </c>
      <c r="B187" s="413"/>
      <c r="C187" s="413"/>
      <c r="D187" s="413"/>
      <c r="E187" s="413"/>
      <c r="F187" s="413"/>
      <c r="G187" s="413"/>
      <c r="H187" s="413"/>
      <c r="I187" s="413"/>
      <c r="K187" s="409"/>
      <c r="L187" s="410"/>
      <c r="M187" s="409">
        <v>0.7</v>
      </c>
      <c r="N187" s="410"/>
      <c r="O187" s="409">
        <v>0.7</v>
      </c>
      <c r="P187" s="410"/>
      <c r="Q187" s="409"/>
      <c r="R187" s="410"/>
      <c r="S187" s="409">
        <v>1</v>
      </c>
      <c r="T187" s="410"/>
      <c r="U187" s="409"/>
      <c r="V187" s="410"/>
      <c r="W187" s="409"/>
      <c r="X187" s="410"/>
      <c r="Y187" s="409"/>
      <c r="Z187" s="410"/>
      <c r="AA187" s="409"/>
      <c r="AB187" s="410"/>
      <c r="AC187" s="409"/>
      <c r="AD187" s="410"/>
      <c r="AE187" s="409"/>
      <c r="AF187" s="410"/>
      <c r="AG187" s="409"/>
      <c r="AH187" s="410"/>
      <c r="AI187" s="409"/>
      <c r="AJ187" s="410"/>
      <c r="AK187" s="409"/>
      <c r="AL187" s="410"/>
      <c r="AM187" s="409"/>
      <c r="AN187" s="410"/>
      <c r="AO187" s="409"/>
      <c r="AP187" s="410"/>
      <c r="AQ187" s="409"/>
      <c r="AR187" s="410"/>
      <c r="AS187" s="409"/>
      <c r="AT187" s="410"/>
      <c r="AU187" s="409">
        <v>0.7</v>
      </c>
      <c r="AV187" s="410"/>
      <c r="AW187" s="409"/>
      <c r="AX187" s="410"/>
      <c r="AY187" s="409">
        <v>0.7</v>
      </c>
      <c r="AZ187" s="410"/>
      <c r="BA187" s="409">
        <v>0.7</v>
      </c>
      <c r="BB187" s="410"/>
      <c r="BC187" s="409">
        <v>0.7</v>
      </c>
      <c r="BD187" s="410"/>
      <c r="BE187" s="409"/>
      <c r="BF187" s="410"/>
      <c r="BG187" s="409">
        <v>0.8</v>
      </c>
      <c r="BH187" s="410"/>
      <c r="BI187" s="409">
        <v>0.8</v>
      </c>
      <c r="BJ187" s="410"/>
      <c r="BK187" s="409">
        <v>0.8</v>
      </c>
      <c r="BL187" s="410"/>
      <c r="BM187" s="409"/>
      <c r="BN187" s="410"/>
      <c r="BO187" s="409"/>
      <c r="BP187" s="410"/>
      <c r="BQ187" s="409"/>
      <c r="BR187" s="410"/>
      <c r="BS187" s="409"/>
      <c r="BT187" s="410"/>
      <c r="BU187" s="409"/>
      <c r="BV187" s="410"/>
      <c r="BW187" s="409"/>
      <c r="BX187" s="410"/>
      <c r="BY187" s="409"/>
      <c r="BZ187" s="410"/>
    </row>
    <row r="188" spans="1:78" x14ac:dyDescent="0.35">
      <c r="A188" s="413" t="s">
        <v>265</v>
      </c>
      <c r="B188" s="413"/>
      <c r="C188" s="413"/>
      <c r="D188" s="413"/>
      <c r="E188" s="413"/>
      <c r="F188" s="413"/>
      <c r="G188" s="413"/>
      <c r="H188" s="413"/>
      <c r="I188" s="413"/>
      <c r="K188" s="409"/>
      <c r="L188" s="410"/>
      <c r="M188" s="409">
        <v>0.7</v>
      </c>
      <c r="N188" s="410"/>
      <c r="O188" s="409">
        <v>0.7</v>
      </c>
      <c r="P188" s="410"/>
      <c r="Q188" s="409"/>
      <c r="R188" s="410"/>
      <c r="S188" s="409">
        <v>1</v>
      </c>
      <c r="T188" s="410"/>
      <c r="U188" s="409"/>
      <c r="V188" s="410"/>
      <c r="W188" s="409"/>
      <c r="X188" s="410"/>
      <c r="Y188" s="409"/>
      <c r="Z188" s="410"/>
      <c r="AA188" s="409"/>
      <c r="AB188" s="410"/>
      <c r="AC188" s="409"/>
      <c r="AD188" s="410"/>
      <c r="AE188" s="409"/>
      <c r="AF188" s="410"/>
      <c r="AG188" s="409"/>
      <c r="AH188" s="410"/>
      <c r="AI188" s="409"/>
      <c r="AJ188" s="410"/>
      <c r="AK188" s="409"/>
      <c r="AL188" s="410"/>
      <c r="AM188" s="409"/>
      <c r="AN188" s="410"/>
      <c r="AO188" s="409"/>
      <c r="AP188" s="410"/>
      <c r="AQ188" s="409"/>
      <c r="AR188" s="410"/>
      <c r="AS188" s="409"/>
      <c r="AT188" s="410"/>
      <c r="AU188" s="409">
        <v>0.7</v>
      </c>
      <c r="AV188" s="410"/>
      <c r="AW188" s="409"/>
      <c r="AX188" s="410"/>
      <c r="AY188" s="409">
        <v>0.7</v>
      </c>
      <c r="AZ188" s="410"/>
      <c r="BA188" s="409">
        <v>0.7</v>
      </c>
      <c r="BB188" s="410"/>
      <c r="BC188" s="409">
        <v>0.7</v>
      </c>
      <c r="BD188" s="410"/>
      <c r="BE188" s="409"/>
      <c r="BF188" s="410"/>
      <c r="BG188" s="409">
        <v>0.8</v>
      </c>
      <c r="BH188" s="410"/>
      <c r="BI188" s="421">
        <v>0.8</v>
      </c>
      <c r="BJ188" s="421"/>
      <c r="BK188" s="421">
        <v>0.8</v>
      </c>
      <c r="BL188" s="421"/>
      <c r="BM188" s="409"/>
      <c r="BN188" s="410"/>
      <c r="BO188" s="409"/>
      <c r="BP188" s="410"/>
      <c r="BQ188" s="409"/>
      <c r="BR188" s="410"/>
      <c r="BS188" s="409"/>
      <c r="BT188" s="410"/>
      <c r="BU188" s="409"/>
      <c r="BV188" s="410"/>
      <c r="BW188" s="409"/>
      <c r="BX188" s="410"/>
      <c r="BY188" s="409"/>
      <c r="BZ188" s="410"/>
    </row>
    <row r="189" spans="1:78" ht="8.5" customHeight="1" x14ac:dyDescent="0.35"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</row>
    <row r="190" spans="1:78" x14ac:dyDescent="0.35">
      <c r="A190" s="543" t="s">
        <v>159</v>
      </c>
      <c r="B190" s="543"/>
      <c r="C190" s="543"/>
      <c r="D190" s="543"/>
      <c r="E190" s="543"/>
      <c r="F190" s="543"/>
      <c r="G190" s="543"/>
      <c r="H190" s="543"/>
      <c r="I190" s="543"/>
      <c r="K190" s="189"/>
      <c r="L190" s="189"/>
      <c r="M190" s="189"/>
      <c r="N190" s="189"/>
      <c r="O190" s="189"/>
      <c r="P190" s="189"/>
      <c r="Q190" s="196"/>
      <c r="R190" s="196"/>
      <c r="S190" s="196"/>
      <c r="T190" s="196"/>
      <c r="U190" s="195"/>
      <c r="V190" s="195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  <c r="AT190" s="189"/>
      <c r="AU190" s="189"/>
      <c r="AV190" s="189"/>
      <c r="AW190" s="189"/>
      <c r="AX190" s="189"/>
      <c r="AY190" s="189"/>
      <c r="AZ190" s="189"/>
      <c r="BA190" s="201"/>
      <c r="BB190" s="201"/>
      <c r="BC190" s="200"/>
      <c r="BD190" s="200"/>
      <c r="BE190" s="189"/>
      <c r="BF190" s="189"/>
      <c r="BG190" s="189"/>
      <c r="BH190" s="189"/>
      <c r="BI190" s="189"/>
      <c r="BJ190" s="189"/>
      <c r="BK190" s="198"/>
      <c r="BL190" s="198"/>
      <c r="BM190" s="197"/>
      <c r="BN190" s="197"/>
      <c r="BO190" s="197"/>
      <c r="BP190" s="197"/>
      <c r="BQ190" s="197"/>
      <c r="BR190" s="197"/>
      <c r="BS190" s="197"/>
      <c r="BT190" s="197"/>
      <c r="BU190" s="197"/>
      <c r="BV190" s="197"/>
      <c r="BW190" s="189"/>
      <c r="BX190" s="189"/>
      <c r="BY190" s="189"/>
      <c r="BZ190" s="189"/>
    </row>
    <row r="191" spans="1:78" x14ac:dyDescent="0.35">
      <c r="A191" s="413" t="s">
        <v>160</v>
      </c>
      <c r="B191" s="413"/>
      <c r="C191" s="413"/>
      <c r="D191" s="413"/>
      <c r="E191" s="413"/>
      <c r="F191" s="413"/>
      <c r="G191" s="413"/>
      <c r="H191" s="413"/>
      <c r="I191" s="413"/>
      <c r="K191" s="409"/>
      <c r="L191" s="410"/>
      <c r="M191" s="409">
        <v>0.7</v>
      </c>
      <c r="N191" s="410"/>
      <c r="O191" s="409">
        <v>0.7</v>
      </c>
      <c r="P191" s="410"/>
      <c r="Q191" s="409"/>
      <c r="R191" s="410"/>
      <c r="S191" s="409">
        <v>1.1000000000000001</v>
      </c>
      <c r="T191" s="410"/>
      <c r="U191" s="409"/>
      <c r="V191" s="410"/>
      <c r="W191" s="409"/>
      <c r="X191" s="410"/>
      <c r="Y191" s="409"/>
      <c r="Z191" s="410"/>
      <c r="AA191" s="409"/>
      <c r="AB191" s="410"/>
      <c r="AC191" s="409"/>
      <c r="AD191" s="410"/>
      <c r="AE191" s="409"/>
      <c r="AF191" s="410"/>
      <c r="AG191" s="409"/>
      <c r="AH191" s="410"/>
      <c r="AI191" s="409"/>
      <c r="AJ191" s="410"/>
      <c r="AK191" s="409"/>
      <c r="AL191" s="410"/>
      <c r="AM191" s="409"/>
      <c r="AN191" s="410"/>
      <c r="AO191" s="409"/>
      <c r="AP191" s="410"/>
      <c r="AQ191" s="409"/>
      <c r="AR191" s="410"/>
      <c r="AS191" s="409"/>
      <c r="AT191" s="410"/>
      <c r="AU191" s="409">
        <v>0.7</v>
      </c>
      <c r="AV191" s="410"/>
      <c r="AW191" s="409"/>
      <c r="AX191" s="410"/>
      <c r="AY191" s="409">
        <v>0.7</v>
      </c>
      <c r="AZ191" s="410"/>
      <c r="BA191" s="409">
        <v>0.9</v>
      </c>
      <c r="BB191" s="410"/>
      <c r="BC191" s="409">
        <v>0.7</v>
      </c>
      <c r="BD191" s="410"/>
      <c r="BE191" s="409"/>
      <c r="BF191" s="410"/>
      <c r="BG191" s="409">
        <v>1</v>
      </c>
      <c r="BH191" s="410"/>
      <c r="BI191" s="409">
        <v>0.9</v>
      </c>
      <c r="BJ191" s="410"/>
      <c r="BK191" s="409">
        <v>0.7</v>
      </c>
      <c r="BL191" s="410"/>
      <c r="BM191" s="409"/>
      <c r="BN191" s="410"/>
      <c r="BO191" s="409"/>
      <c r="BP191" s="410"/>
      <c r="BQ191" s="409"/>
      <c r="BR191" s="410"/>
      <c r="BS191" s="409"/>
      <c r="BT191" s="410"/>
      <c r="BU191" s="409"/>
      <c r="BV191" s="410"/>
      <c r="BW191" s="409"/>
      <c r="BX191" s="410"/>
      <c r="BY191" s="409"/>
      <c r="BZ191" s="410"/>
    </row>
    <row r="192" spans="1:78" x14ac:dyDescent="0.35">
      <c r="A192" s="413" t="s">
        <v>423</v>
      </c>
      <c r="B192" s="413"/>
      <c r="C192" s="413"/>
      <c r="D192" s="413"/>
      <c r="E192" s="413"/>
      <c r="F192" s="413"/>
      <c r="G192" s="413"/>
      <c r="H192" s="413"/>
      <c r="I192" s="413"/>
      <c r="K192" s="409"/>
      <c r="L192" s="410"/>
      <c r="M192" s="409">
        <v>0.7</v>
      </c>
      <c r="N192" s="410"/>
      <c r="O192" s="409">
        <v>0.7</v>
      </c>
      <c r="P192" s="410"/>
      <c r="Q192" s="409"/>
      <c r="R192" s="410"/>
      <c r="S192" s="409">
        <v>1.1000000000000001</v>
      </c>
      <c r="T192" s="410"/>
      <c r="U192" s="409"/>
      <c r="V192" s="410"/>
      <c r="W192" s="409"/>
      <c r="X192" s="410"/>
      <c r="Y192" s="409"/>
      <c r="Z192" s="410"/>
      <c r="AA192" s="409"/>
      <c r="AB192" s="410"/>
      <c r="AC192" s="409"/>
      <c r="AD192" s="410"/>
      <c r="AE192" s="409"/>
      <c r="AF192" s="410"/>
      <c r="AG192" s="409"/>
      <c r="AH192" s="410"/>
      <c r="AI192" s="409"/>
      <c r="AJ192" s="410"/>
      <c r="AK192" s="409"/>
      <c r="AL192" s="410"/>
      <c r="AM192" s="409"/>
      <c r="AN192" s="410"/>
      <c r="AO192" s="409"/>
      <c r="AP192" s="410"/>
      <c r="AQ192" s="409"/>
      <c r="AR192" s="410"/>
      <c r="AS192" s="409"/>
      <c r="AT192" s="410"/>
      <c r="AU192" s="409">
        <v>0.7</v>
      </c>
      <c r="AV192" s="410"/>
      <c r="AW192" s="409"/>
      <c r="AX192" s="410"/>
      <c r="AY192" s="409">
        <v>0.7</v>
      </c>
      <c r="AZ192" s="410"/>
      <c r="BA192" s="409">
        <v>0.9</v>
      </c>
      <c r="BB192" s="410"/>
      <c r="BC192" s="409">
        <v>0.7</v>
      </c>
      <c r="BD192" s="410"/>
      <c r="BE192" s="409"/>
      <c r="BF192" s="410"/>
      <c r="BG192" s="409">
        <v>1</v>
      </c>
      <c r="BH192" s="410"/>
      <c r="BI192" s="409">
        <v>0.9</v>
      </c>
      <c r="BJ192" s="410"/>
      <c r="BK192" s="409">
        <v>0.7</v>
      </c>
      <c r="BL192" s="410"/>
      <c r="BM192" s="409"/>
      <c r="BN192" s="410"/>
      <c r="BO192" s="409"/>
      <c r="BP192" s="410"/>
      <c r="BQ192" s="409"/>
      <c r="BR192" s="410"/>
      <c r="BS192" s="409"/>
      <c r="BT192" s="410"/>
      <c r="BU192" s="409"/>
      <c r="BV192" s="410"/>
      <c r="BW192" s="409"/>
      <c r="BX192" s="410"/>
      <c r="BY192" s="409"/>
      <c r="BZ192" s="410"/>
    </row>
    <row r="193" spans="1:78" x14ac:dyDescent="0.35">
      <c r="A193" s="413" t="s">
        <v>161</v>
      </c>
      <c r="B193" s="413"/>
      <c r="C193" s="413"/>
      <c r="D193" s="413"/>
      <c r="E193" s="413"/>
      <c r="F193" s="413"/>
      <c r="G193" s="413"/>
      <c r="H193" s="413"/>
      <c r="I193" s="413"/>
      <c r="K193" s="409"/>
      <c r="L193" s="410"/>
      <c r="M193" s="409">
        <v>0.7</v>
      </c>
      <c r="N193" s="410"/>
      <c r="O193" s="409">
        <v>0.7</v>
      </c>
      <c r="P193" s="410"/>
      <c r="Q193" s="409"/>
      <c r="R193" s="410"/>
      <c r="S193" s="409">
        <v>1.1000000000000001</v>
      </c>
      <c r="T193" s="410"/>
      <c r="U193" s="409"/>
      <c r="V193" s="410"/>
      <c r="W193" s="409"/>
      <c r="X193" s="410"/>
      <c r="Y193" s="409"/>
      <c r="Z193" s="410"/>
      <c r="AA193" s="409"/>
      <c r="AB193" s="410"/>
      <c r="AC193" s="409"/>
      <c r="AD193" s="410"/>
      <c r="AE193" s="409"/>
      <c r="AF193" s="410"/>
      <c r="AG193" s="409"/>
      <c r="AH193" s="410"/>
      <c r="AI193" s="409"/>
      <c r="AJ193" s="410"/>
      <c r="AK193" s="409"/>
      <c r="AL193" s="410"/>
      <c r="AM193" s="409"/>
      <c r="AN193" s="410"/>
      <c r="AO193" s="409"/>
      <c r="AP193" s="410"/>
      <c r="AQ193" s="409"/>
      <c r="AR193" s="410"/>
      <c r="AS193" s="409"/>
      <c r="AT193" s="410"/>
      <c r="AU193" s="409">
        <v>0.7</v>
      </c>
      <c r="AV193" s="410"/>
      <c r="AW193" s="409"/>
      <c r="AX193" s="410"/>
      <c r="AY193" s="409">
        <v>0.7</v>
      </c>
      <c r="AZ193" s="410"/>
      <c r="BA193" s="409">
        <v>0.9</v>
      </c>
      <c r="BB193" s="410"/>
      <c r="BC193" s="409">
        <v>0.7</v>
      </c>
      <c r="BD193" s="410"/>
      <c r="BE193" s="409"/>
      <c r="BF193" s="410"/>
      <c r="BG193" s="409">
        <v>1</v>
      </c>
      <c r="BH193" s="410"/>
      <c r="BI193" s="409">
        <v>0.9</v>
      </c>
      <c r="BJ193" s="410"/>
      <c r="BK193" s="409">
        <v>1.3</v>
      </c>
      <c r="BL193" s="410"/>
      <c r="BM193" s="409"/>
      <c r="BN193" s="410"/>
      <c r="BO193" s="409"/>
      <c r="BP193" s="410"/>
      <c r="BQ193" s="409"/>
      <c r="BR193" s="410"/>
      <c r="BS193" s="409"/>
      <c r="BT193" s="410"/>
      <c r="BU193" s="409"/>
      <c r="BV193" s="410"/>
      <c r="BW193" s="409"/>
      <c r="BX193" s="410"/>
      <c r="BY193" s="409"/>
      <c r="BZ193" s="410"/>
    </row>
    <row r="194" spans="1:78" x14ac:dyDescent="0.35">
      <c r="A194" s="413" t="s">
        <v>162</v>
      </c>
      <c r="B194" s="413"/>
      <c r="C194" s="413"/>
      <c r="D194" s="413"/>
      <c r="E194" s="413"/>
      <c r="F194" s="413"/>
      <c r="G194" s="413"/>
      <c r="H194" s="413"/>
      <c r="I194" s="413"/>
      <c r="K194" s="409"/>
      <c r="L194" s="410"/>
      <c r="M194" s="409">
        <v>0.7</v>
      </c>
      <c r="N194" s="410"/>
      <c r="O194" s="409">
        <v>0.7</v>
      </c>
      <c r="P194" s="410"/>
      <c r="Q194" s="409"/>
      <c r="R194" s="410"/>
      <c r="S194" s="409">
        <v>1.1000000000000001</v>
      </c>
      <c r="T194" s="410"/>
      <c r="U194" s="409"/>
      <c r="V194" s="410"/>
      <c r="W194" s="409"/>
      <c r="X194" s="410"/>
      <c r="Y194" s="409"/>
      <c r="Z194" s="410"/>
      <c r="AA194" s="409"/>
      <c r="AB194" s="410"/>
      <c r="AC194" s="409"/>
      <c r="AD194" s="410"/>
      <c r="AE194" s="409"/>
      <c r="AF194" s="410"/>
      <c r="AG194" s="409"/>
      <c r="AH194" s="410"/>
      <c r="AI194" s="409"/>
      <c r="AJ194" s="410"/>
      <c r="AK194" s="409"/>
      <c r="AL194" s="410"/>
      <c r="AM194" s="409"/>
      <c r="AN194" s="410"/>
      <c r="AO194" s="409"/>
      <c r="AP194" s="410"/>
      <c r="AQ194" s="409"/>
      <c r="AR194" s="410"/>
      <c r="AS194" s="409"/>
      <c r="AT194" s="410"/>
      <c r="AU194" s="409">
        <v>0.7</v>
      </c>
      <c r="AV194" s="410"/>
      <c r="AW194" s="409"/>
      <c r="AX194" s="410"/>
      <c r="AY194" s="409">
        <v>0.7</v>
      </c>
      <c r="AZ194" s="410"/>
      <c r="BA194" s="409">
        <v>0.9</v>
      </c>
      <c r="BB194" s="410"/>
      <c r="BC194" s="409">
        <v>0.7</v>
      </c>
      <c r="BD194" s="410"/>
      <c r="BE194" s="409"/>
      <c r="BF194" s="410"/>
      <c r="BG194" s="409">
        <v>1</v>
      </c>
      <c r="BH194" s="410"/>
      <c r="BI194" s="409">
        <v>0.9</v>
      </c>
      <c r="BJ194" s="410"/>
      <c r="BK194" s="409">
        <v>0.7</v>
      </c>
      <c r="BL194" s="410"/>
      <c r="BM194" s="409"/>
      <c r="BN194" s="410"/>
      <c r="BO194" s="409"/>
      <c r="BP194" s="410"/>
      <c r="BQ194" s="409"/>
      <c r="BR194" s="410"/>
      <c r="BS194" s="409"/>
      <c r="BT194" s="410"/>
      <c r="BU194" s="409"/>
      <c r="BV194" s="410"/>
      <c r="BW194" s="409"/>
      <c r="BX194" s="410"/>
      <c r="BY194" s="409"/>
      <c r="BZ194" s="410"/>
    </row>
    <row r="195" spans="1:78" x14ac:dyDescent="0.35">
      <c r="A195" s="413" t="s">
        <v>165</v>
      </c>
      <c r="B195" s="413"/>
      <c r="C195" s="413"/>
      <c r="D195" s="413"/>
      <c r="E195" s="413"/>
      <c r="F195" s="413"/>
      <c r="G195" s="413"/>
      <c r="H195" s="413"/>
      <c r="I195" s="413"/>
      <c r="K195" s="409"/>
      <c r="L195" s="410"/>
      <c r="M195" s="409">
        <v>0.7</v>
      </c>
      <c r="N195" s="410"/>
      <c r="O195" s="409">
        <v>0.7</v>
      </c>
      <c r="P195" s="410"/>
      <c r="Q195" s="409"/>
      <c r="R195" s="410"/>
      <c r="S195" s="409">
        <v>1.1000000000000001</v>
      </c>
      <c r="T195" s="410"/>
      <c r="U195" s="409"/>
      <c r="V195" s="410"/>
      <c r="W195" s="409"/>
      <c r="X195" s="410"/>
      <c r="Y195" s="409"/>
      <c r="Z195" s="410"/>
      <c r="AA195" s="409"/>
      <c r="AB195" s="410"/>
      <c r="AC195" s="409"/>
      <c r="AD195" s="410"/>
      <c r="AE195" s="409"/>
      <c r="AF195" s="410"/>
      <c r="AG195" s="409"/>
      <c r="AH195" s="410"/>
      <c r="AI195" s="409"/>
      <c r="AJ195" s="410"/>
      <c r="AK195" s="409"/>
      <c r="AL195" s="410"/>
      <c r="AM195" s="409"/>
      <c r="AN195" s="410"/>
      <c r="AO195" s="409"/>
      <c r="AP195" s="410"/>
      <c r="AQ195" s="409"/>
      <c r="AR195" s="410"/>
      <c r="AS195" s="409"/>
      <c r="AT195" s="410"/>
      <c r="AU195" s="409">
        <v>0.7</v>
      </c>
      <c r="AV195" s="410"/>
      <c r="AW195" s="409"/>
      <c r="AX195" s="410"/>
      <c r="AY195" s="409">
        <v>0.7</v>
      </c>
      <c r="AZ195" s="410"/>
      <c r="BA195" s="409">
        <v>0.9</v>
      </c>
      <c r="BB195" s="410"/>
      <c r="BC195" s="409">
        <v>0.7</v>
      </c>
      <c r="BD195" s="410"/>
      <c r="BE195" s="409"/>
      <c r="BF195" s="410"/>
      <c r="BG195" s="409">
        <v>1</v>
      </c>
      <c r="BH195" s="410"/>
      <c r="BI195" s="409">
        <v>0.9</v>
      </c>
      <c r="BJ195" s="410"/>
      <c r="BK195" s="409">
        <v>0.7</v>
      </c>
      <c r="BL195" s="410"/>
      <c r="BM195" s="409"/>
      <c r="BN195" s="410"/>
      <c r="BO195" s="409"/>
      <c r="BP195" s="410"/>
      <c r="BQ195" s="409"/>
      <c r="BR195" s="410"/>
      <c r="BS195" s="409"/>
      <c r="BT195" s="410"/>
      <c r="BU195" s="409"/>
      <c r="BV195" s="410"/>
      <c r="BW195" s="409"/>
      <c r="BX195" s="410"/>
      <c r="BY195" s="409"/>
      <c r="BZ195" s="410"/>
    </row>
    <row r="196" spans="1:78" x14ac:dyDescent="0.35">
      <c r="A196" s="413" t="s">
        <v>163</v>
      </c>
      <c r="B196" s="413"/>
      <c r="C196" s="413"/>
      <c r="D196" s="413"/>
      <c r="E196" s="413"/>
      <c r="F196" s="413"/>
      <c r="G196" s="413"/>
      <c r="H196" s="413"/>
      <c r="I196" s="413"/>
      <c r="K196" s="409"/>
      <c r="L196" s="410"/>
      <c r="M196" s="409">
        <v>0.7</v>
      </c>
      <c r="N196" s="410"/>
      <c r="O196" s="409">
        <v>0.7</v>
      </c>
      <c r="P196" s="410"/>
      <c r="Q196" s="409"/>
      <c r="R196" s="410"/>
      <c r="S196" s="409">
        <v>1.1000000000000001</v>
      </c>
      <c r="T196" s="410"/>
      <c r="U196" s="409"/>
      <c r="V196" s="410"/>
      <c r="W196" s="409"/>
      <c r="X196" s="410"/>
      <c r="Y196" s="409"/>
      <c r="Z196" s="410"/>
      <c r="AA196" s="409"/>
      <c r="AB196" s="410"/>
      <c r="AC196" s="409"/>
      <c r="AD196" s="410"/>
      <c r="AE196" s="409"/>
      <c r="AF196" s="410"/>
      <c r="AG196" s="409"/>
      <c r="AH196" s="410"/>
      <c r="AI196" s="409"/>
      <c r="AJ196" s="410"/>
      <c r="AK196" s="409"/>
      <c r="AL196" s="410"/>
      <c r="AM196" s="409"/>
      <c r="AN196" s="410"/>
      <c r="AO196" s="409"/>
      <c r="AP196" s="410"/>
      <c r="AQ196" s="409"/>
      <c r="AR196" s="410"/>
      <c r="AS196" s="409"/>
      <c r="AT196" s="410"/>
      <c r="AU196" s="409">
        <v>0.7</v>
      </c>
      <c r="AV196" s="410"/>
      <c r="AW196" s="409"/>
      <c r="AX196" s="410"/>
      <c r="AY196" s="409">
        <v>0.7</v>
      </c>
      <c r="AZ196" s="410"/>
      <c r="BA196" s="409">
        <v>0.9</v>
      </c>
      <c r="BB196" s="410"/>
      <c r="BC196" s="409">
        <v>0.7</v>
      </c>
      <c r="BD196" s="410"/>
      <c r="BE196" s="409"/>
      <c r="BF196" s="410"/>
      <c r="BG196" s="409">
        <v>1</v>
      </c>
      <c r="BH196" s="410"/>
      <c r="BI196" s="409">
        <v>0.9</v>
      </c>
      <c r="BJ196" s="410"/>
      <c r="BK196" s="409">
        <v>0.7</v>
      </c>
      <c r="BL196" s="410"/>
      <c r="BM196" s="409"/>
      <c r="BN196" s="410"/>
      <c r="BO196" s="409"/>
      <c r="BP196" s="410"/>
      <c r="BQ196" s="409"/>
      <c r="BR196" s="410"/>
      <c r="BS196" s="409"/>
      <c r="BT196" s="410"/>
      <c r="BU196" s="409"/>
      <c r="BV196" s="410"/>
      <c r="BW196" s="409"/>
      <c r="BX196" s="410"/>
      <c r="BY196" s="409"/>
      <c r="BZ196" s="410"/>
    </row>
    <row r="197" spans="1:78" x14ac:dyDescent="0.35">
      <c r="A197" s="413" t="s">
        <v>167</v>
      </c>
      <c r="B197" s="413"/>
      <c r="C197" s="413"/>
      <c r="D197" s="413"/>
      <c r="E197" s="413"/>
      <c r="F197" s="413"/>
      <c r="G197" s="413"/>
      <c r="H197" s="413"/>
      <c r="I197" s="413"/>
      <c r="K197" s="409"/>
      <c r="L197" s="410"/>
      <c r="M197" s="409">
        <v>0.7</v>
      </c>
      <c r="N197" s="410"/>
      <c r="O197" s="409">
        <v>0.7</v>
      </c>
      <c r="P197" s="410"/>
      <c r="Q197" s="409"/>
      <c r="R197" s="410"/>
      <c r="S197" s="409">
        <v>1.1000000000000001</v>
      </c>
      <c r="T197" s="410"/>
      <c r="U197" s="409"/>
      <c r="V197" s="410"/>
      <c r="W197" s="409"/>
      <c r="X197" s="410"/>
      <c r="Y197" s="409"/>
      <c r="Z197" s="410"/>
      <c r="AA197" s="409"/>
      <c r="AB197" s="410"/>
      <c r="AC197" s="409"/>
      <c r="AD197" s="410"/>
      <c r="AE197" s="409"/>
      <c r="AF197" s="410"/>
      <c r="AG197" s="409"/>
      <c r="AH197" s="410"/>
      <c r="AI197" s="409"/>
      <c r="AJ197" s="410"/>
      <c r="AK197" s="409"/>
      <c r="AL197" s="410"/>
      <c r="AM197" s="409"/>
      <c r="AN197" s="410"/>
      <c r="AO197" s="409"/>
      <c r="AP197" s="410"/>
      <c r="AQ197" s="409"/>
      <c r="AR197" s="410"/>
      <c r="AS197" s="409"/>
      <c r="AT197" s="410"/>
      <c r="AU197" s="409">
        <v>0.7</v>
      </c>
      <c r="AV197" s="410"/>
      <c r="AW197" s="409"/>
      <c r="AX197" s="410"/>
      <c r="AY197" s="409">
        <v>0.7</v>
      </c>
      <c r="AZ197" s="410"/>
      <c r="BA197" s="409">
        <v>0.9</v>
      </c>
      <c r="BB197" s="410"/>
      <c r="BC197" s="409">
        <v>0.7</v>
      </c>
      <c r="BD197" s="410"/>
      <c r="BE197" s="409"/>
      <c r="BF197" s="410"/>
      <c r="BG197" s="409">
        <v>1</v>
      </c>
      <c r="BH197" s="410"/>
      <c r="BI197" s="409">
        <v>0.9</v>
      </c>
      <c r="BJ197" s="410"/>
      <c r="BK197" s="409">
        <v>0.7</v>
      </c>
      <c r="BL197" s="410"/>
      <c r="BM197" s="409"/>
      <c r="BN197" s="410"/>
      <c r="BO197" s="409"/>
      <c r="BP197" s="410"/>
      <c r="BQ197" s="409"/>
      <c r="BR197" s="410"/>
      <c r="BS197" s="409"/>
      <c r="BT197" s="410"/>
      <c r="BU197" s="409"/>
      <c r="BV197" s="410"/>
      <c r="BW197" s="409"/>
      <c r="BX197" s="410"/>
      <c r="BY197" s="409"/>
      <c r="BZ197" s="410"/>
    </row>
    <row r="198" spans="1:78" x14ac:dyDescent="0.35">
      <c r="A198" s="413" t="s">
        <v>430</v>
      </c>
      <c r="B198" s="413"/>
      <c r="C198" s="413"/>
      <c r="D198" s="413"/>
      <c r="E198" s="413"/>
      <c r="F198" s="413"/>
      <c r="G198" s="413"/>
      <c r="H198" s="413"/>
      <c r="I198" s="413"/>
      <c r="K198" s="409"/>
      <c r="L198" s="410"/>
      <c r="M198" s="409">
        <v>0.7</v>
      </c>
      <c r="N198" s="410"/>
      <c r="O198" s="409">
        <v>0.7</v>
      </c>
      <c r="P198" s="410"/>
      <c r="Q198" s="409"/>
      <c r="R198" s="410"/>
      <c r="S198" s="409">
        <v>1.1000000000000001</v>
      </c>
      <c r="T198" s="410"/>
      <c r="U198" s="409"/>
      <c r="V198" s="410"/>
      <c r="W198" s="409"/>
      <c r="X198" s="410"/>
      <c r="Y198" s="409"/>
      <c r="Z198" s="410"/>
      <c r="AA198" s="409"/>
      <c r="AB198" s="410"/>
      <c r="AC198" s="409"/>
      <c r="AD198" s="410"/>
      <c r="AE198" s="409"/>
      <c r="AF198" s="410"/>
      <c r="AG198" s="409"/>
      <c r="AH198" s="410"/>
      <c r="AI198" s="409"/>
      <c r="AJ198" s="410"/>
      <c r="AK198" s="409"/>
      <c r="AL198" s="410"/>
      <c r="AM198" s="409"/>
      <c r="AN198" s="410"/>
      <c r="AO198" s="409"/>
      <c r="AP198" s="410"/>
      <c r="AQ198" s="409"/>
      <c r="AR198" s="410"/>
      <c r="AS198" s="409"/>
      <c r="AT198" s="410"/>
      <c r="AU198" s="409">
        <v>0.7</v>
      </c>
      <c r="AV198" s="410"/>
      <c r="AW198" s="409"/>
      <c r="AX198" s="410"/>
      <c r="AY198" s="409">
        <v>0.7</v>
      </c>
      <c r="AZ198" s="410"/>
      <c r="BA198" s="409">
        <v>0.9</v>
      </c>
      <c r="BB198" s="410"/>
      <c r="BC198" s="409">
        <v>0.7</v>
      </c>
      <c r="BD198" s="410"/>
      <c r="BE198" s="409"/>
      <c r="BF198" s="410"/>
      <c r="BG198" s="409">
        <v>1</v>
      </c>
      <c r="BH198" s="410"/>
      <c r="BI198" s="409">
        <v>0.9</v>
      </c>
      <c r="BJ198" s="410"/>
      <c r="BK198" s="409">
        <v>1.3</v>
      </c>
      <c r="BL198" s="410"/>
      <c r="BM198" s="409"/>
      <c r="BN198" s="410"/>
      <c r="BO198" s="409"/>
      <c r="BP198" s="410"/>
      <c r="BQ198" s="409"/>
      <c r="BR198" s="410"/>
      <c r="BS198" s="409"/>
      <c r="BT198" s="410"/>
      <c r="BU198" s="409"/>
      <c r="BV198" s="410"/>
      <c r="BW198" s="409"/>
      <c r="BX198" s="410"/>
      <c r="BY198" s="409"/>
      <c r="BZ198" s="410"/>
    </row>
    <row r="199" spans="1:78" x14ac:dyDescent="0.35">
      <c r="A199" s="413" t="s">
        <v>430</v>
      </c>
      <c r="B199" s="413"/>
      <c r="C199" s="413"/>
      <c r="D199" s="413"/>
      <c r="E199" s="413"/>
      <c r="F199" s="413"/>
      <c r="G199" s="413"/>
      <c r="H199" s="413"/>
      <c r="I199" s="413"/>
      <c r="K199" s="409"/>
      <c r="L199" s="410"/>
      <c r="M199" s="409">
        <v>0.7</v>
      </c>
      <c r="N199" s="410"/>
      <c r="O199" s="409">
        <v>0.7</v>
      </c>
      <c r="P199" s="410"/>
      <c r="Q199" s="409"/>
      <c r="R199" s="410"/>
      <c r="S199" s="409">
        <v>1.1000000000000001</v>
      </c>
      <c r="T199" s="410"/>
      <c r="U199" s="409"/>
      <c r="V199" s="410"/>
      <c r="W199" s="409"/>
      <c r="X199" s="410"/>
      <c r="Y199" s="409"/>
      <c r="Z199" s="410"/>
      <c r="AA199" s="409"/>
      <c r="AB199" s="410"/>
      <c r="AC199" s="409"/>
      <c r="AD199" s="410"/>
      <c r="AE199" s="409"/>
      <c r="AF199" s="410"/>
      <c r="AG199" s="409"/>
      <c r="AH199" s="410"/>
      <c r="AI199" s="409"/>
      <c r="AJ199" s="410"/>
      <c r="AK199" s="409"/>
      <c r="AL199" s="410"/>
      <c r="AM199" s="409"/>
      <c r="AN199" s="410"/>
      <c r="AO199" s="409"/>
      <c r="AP199" s="410"/>
      <c r="AQ199" s="409"/>
      <c r="AR199" s="410"/>
      <c r="AS199" s="409"/>
      <c r="AT199" s="410"/>
      <c r="AU199" s="409">
        <v>0.7</v>
      </c>
      <c r="AV199" s="410"/>
      <c r="AW199" s="409"/>
      <c r="AX199" s="410"/>
      <c r="AY199" s="409">
        <v>0.7</v>
      </c>
      <c r="AZ199" s="410"/>
      <c r="BA199" s="409">
        <v>0.9</v>
      </c>
      <c r="BB199" s="410"/>
      <c r="BC199" s="409">
        <v>0.7</v>
      </c>
      <c r="BD199" s="410"/>
      <c r="BE199" s="409"/>
      <c r="BF199" s="410"/>
      <c r="BG199" s="409">
        <v>1</v>
      </c>
      <c r="BH199" s="410"/>
      <c r="BI199" s="409">
        <v>0.9</v>
      </c>
      <c r="BJ199" s="410"/>
      <c r="BK199" s="409">
        <v>1.3</v>
      </c>
      <c r="BL199" s="410"/>
      <c r="BM199" s="409"/>
      <c r="BN199" s="410"/>
      <c r="BO199" s="409"/>
      <c r="BP199" s="410"/>
      <c r="BQ199" s="409"/>
      <c r="BR199" s="410"/>
      <c r="BS199" s="409"/>
      <c r="BT199" s="410"/>
      <c r="BU199" s="409"/>
      <c r="BV199" s="410"/>
      <c r="BW199" s="409"/>
      <c r="BX199" s="410"/>
      <c r="BY199" s="409"/>
      <c r="BZ199" s="410"/>
    </row>
    <row r="200" spans="1:78" x14ac:dyDescent="0.35">
      <c r="A200" s="413" t="s">
        <v>430</v>
      </c>
      <c r="B200" s="413"/>
      <c r="C200" s="413"/>
      <c r="D200" s="413"/>
      <c r="E200" s="413"/>
      <c r="F200" s="413"/>
      <c r="G200" s="413"/>
      <c r="H200" s="413"/>
      <c r="I200" s="413"/>
      <c r="K200" s="409"/>
      <c r="L200" s="410"/>
      <c r="M200" s="409">
        <v>0.7</v>
      </c>
      <c r="N200" s="410"/>
      <c r="O200" s="409">
        <v>0.7</v>
      </c>
      <c r="P200" s="410"/>
      <c r="Q200" s="409"/>
      <c r="R200" s="410"/>
      <c r="S200" s="409">
        <v>1.1000000000000001</v>
      </c>
      <c r="T200" s="410"/>
      <c r="U200" s="409"/>
      <c r="V200" s="410"/>
      <c r="W200" s="409"/>
      <c r="X200" s="410"/>
      <c r="Y200" s="409"/>
      <c r="Z200" s="410"/>
      <c r="AA200" s="409"/>
      <c r="AB200" s="410"/>
      <c r="AC200" s="409"/>
      <c r="AD200" s="410"/>
      <c r="AE200" s="409"/>
      <c r="AF200" s="410"/>
      <c r="AG200" s="409"/>
      <c r="AH200" s="410"/>
      <c r="AI200" s="409"/>
      <c r="AJ200" s="410"/>
      <c r="AK200" s="409"/>
      <c r="AL200" s="410"/>
      <c r="AM200" s="409"/>
      <c r="AN200" s="410"/>
      <c r="AO200" s="409"/>
      <c r="AP200" s="410"/>
      <c r="AQ200" s="409"/>
      <c r="AR200" s="410"/>
      <c r="AS200" s="409"/>
      <c r="AT200" s="410"/>
      <c r="AU200" s="409">
        <v>0.7</v>
      </c>
      <c r="AV200" s="410"/>
      <c r="AW200" s="409"/>
      <c r="AX200" s="410"/>
      <c r="AY200" s="409">
        <v>0.7</v>
      </c>
      <c r="AZ200" s="410"/>
      <c r="BA200" s="409">
        <v>0.9</v>
      </c>
      <c r="BB200" s="410"/>
      <c r="BC200" s="409">
        <v>0.7</v>
      </c>
      <c r="BD200" s="410"/>
      <c r="BE200" s="409"/>
      <c r="BF200" s="410"/>
      <c r="BG200" s="409">
        <v>1</v>
      </c>
      <c r="BH200" s="410"/>
      <c r="BI200" s="409">
        <v>0.9</v>
      </c>
      <c r="BJ200" s="410"/>
      <c r="BK200" s="409">
        <v>1.3</v>
      </c>
      <c r="BL200" s="410"/>
      <c r="BM200" s="409"/>
      <c r="BN200" s="410"/>
      <c r="BO200" s="409"/>
      <c r="BP200" s="410"/>
      <c r="BQ200" s="409"/>
      <c r="BR200" s="410"/>
      <c r="BS200" s="409"/>
      <c r="BT200" s="410"/>
      <c r="BU200" s="409"/>
      <c r="BV200" s="410"/>
      <c r="BW200" s="409"/>
      <c r="BX200" s="410"/>
      <c r="BY200" s="409"/>
      <c r="BZ200" s="410"/>
    </row>
    <row r="201" spans="1:78" x14ac:dyDescent="0.35">
      <c r="A201" s="413" t="s">
        <v>166</v>
      </c>
      <c r="B201" s="413"/>
      <c r="C201" s="413"/>
      <c r="D201" s="413"/>
      <c r="E201" s="413"/>
      <c r="F201" s="413"/>
      <c r="G201" s="413"/>
      <c r="H201" s="413"/>
      <c r="I201" s="413"/>
      <c r="K201" s="409"/>
      <c r="L201" s="410"/>
      <c r="M201" s="409">
        <v>0.7</v>
      </c>
      <c r="N201" s="410"/>
      <c r="O201" s="409">
        <v>0.7</v>
      </c>
      <c r="P201" s="410"/>
      <c r="Q201" s="409"/>
      <c r="R201" s="410"/>
      <c r="S201" s="409">
        <v>1.1000000000000001</v>
      </c>
      <c r="T201" s="410"/>
      <c r="U201" s="409"/>
      <c r="V201" s="410"/>
      <c r="W201" s="409"/>
      <c r="X201" s="410"/>
      <c r="Y201" s="409"/>
      <c r="Z201" s="410"/>
      <c r="AA201" s="409"/>
      <c r="AB201" s="410"/>
      <c r="AC201" s="409"/>
      <c r="AD201" s="410"/>
      <c r="AE201" s="409"/>
      <c r="AF201" s="410"/>
      <c r="AG201" s="409"/>
      <c r="AH201" s="410"/>
      <c r="AI201" s="409"/>
      <c r="AJ201" s="410"/>
      <c r="AK201" s="409"/>
      <c r="AL201" s="410"/>
      <c r="AM201" s="409"/>
      <c r="AN201" s="410"/>
      <c r="AO201" s="409"/>
      <c r="AP201" s="410"/>
      <c r="AQ201" s="409"/>
      <c r="AR201" s="410"/>
      <c r="AS201" s="409"/>
      <c r="AT201" s="410"/>
      <c r="AU201" s="409">
        <v>0.7</v>
      </c>
      <c r="AV201" s="410"/>
      <c r="AW201" s="409"/>
      <c r="AX201" s="410"/>
      <c r="AY201" s="409">
        <v>0.7</v>
      </c>
      <c r="AZ201" s="410"/>
      <c r="BA201" s="409">
        <v>0.9</v>
      </c>
      <c r="BB201" s="410"/>
      <c r="BC201" s="409">
        <v>0.7</v>
      </c>
      <c r="BD201" s="410"/>
      <c r="BE201" s="409"/>
      <c r="BF201" s="410"/>
      <c r="BG201" s="409">
        <v>1</v>
      </c>
      <c r="BH201" s="410"/>
      <c r="BI201" s="409">
        <v>0.9</v>
      </c>
      <c r="BJ201" s="410"/>
      <c r="BK201" s="409">
        <v>0.7</v>
      </c>
      <c r="BL201" s="410"/>
      <c r="BM201" s="409"/>
      <c r="BN201" s="410"/>
      <c r="BO201" s="409"/>
      <c r="BP201" s="410"/>
      <c r="BQ201" s="409"/>
      <c r="BR201" s="410"/>
      <c r="BS201" s="409"/>
      <c r="BT201" s="410"/>
      <c r="BU201" s="409"/>
      <c r="BV201" s="410"/>
      <c r="BW201" s="409"/>
      <c r="BX201" s="410"/>
      <c r="BY201" s="409"/>
      <c r="BZ201" s="410"/>
    </row>
    <row r="202" spans="1:78" x14ac:dyDescent="0.35">
      <c r="A202" s="413" t="s">
        <v>164</v>
      </c>
      <c r="B202" s="413"/>
      <c r="C202" s="413"/>
      <c r="D202" s="413"/>
      <c r="E202" s="413"/>
      <c r="F202" s="413"/>
      <c r="G202" s="413"/>
      <c r="H202" s="413"/>
      <c r="I202" s="413"/>
      <c r="K202" s="409"/>
      <c r="L202" s="410"/>
      <c r="M202" s="409">
        <v>0.7</v>
      </c>
      <c r="N202" s="410"/>
      <c r="O202" s="409">
        <v>0.7</v>
      </c>
      <c r="P202" s="410"/>
      <c r="Q202" s="409"/>
      <c r="R202" s="410"/>
      <c r="S202" s="409">
        <v>1.1000000000000001</v>
      </c>
      <c r="T202" s="410"/>
      <c r="U202" s="409"/>
      <c r="V202" s="410"/>
      <c r="W202" s="409"/>
      <c r="X202" s="410"/>
      <c r="Y202" s="409"/>
      <c r="Z202" s="410"/>
      <c r="AA202" s="409"/>
      <c r="AB202" s="410"/>
      <c r="AC202" s="409"/>
      <c r="AD202" s="410"/>
      <c r="AE202" s="409"/>
      <c r="AF202" s="410"/>
      <c r="AG202" s="409"/>
      <c r="AH202" s="410"/>
      <c r="AI202" s="409"/>
      <c r="AJ202" s="410"/>
      <c r="AK202" s="409"/>
      <c r="AL202" s="410"/>
      <c r="AM202" s="409"/>
      <c r="AN202" s="410"/>
      <c r="AO202" s="409"/>
      <c r="AP202" s="410"/>
      <c r="AQ202" s="409"/>
      <c r="AR202" s="410"/>
      <c r="AS202" s="409"/>
      <c r="AT202" s="410"/>
      <c r="AU202" s="409">
        <v>0.7</v>
      </c>
      <c r="AV202" s="410"/>
      <c r="AW202" s="409"/>
      <c r="AX202" s="410"/>
      <c r="AY202" s="409">
        <v>0.7</v>
      </c>
      <c r="AZ202" s="410"/>
      <c r="BA202" s="409">
        <v>0.9</v>
      </c>
      <c r="BB202" s="410"/>
      <c r="BC202" s="409">
        <v>0.7</v>
      </c>
      <c r="BD202" s="410"/>
      <c r="BE202" s="409"/>
      <c r="BF202" s="410"/>
      <c r="BG202" s="409">
        <v>0.7</v>
      </c>
      <c r="BH202" s="410"/>
      <c r="BI202" s="409">
        <v>0.9</v>
      </c>
      <c r="BJ202" s="410"/>
      <c r="BK202" s="409">
        <v>0.7</v>
      </c>
      <c r="BL202" s="410"/>
      <c r="BM202" s="409"/>
      <c r="BN202" s="410"/>
      <c r="BO202" s="409"/>
      <c r="BP202" s="410"/>
      <c r="BQ202" s="409"/>
      <c r="BR202" s="410"/>
      <c r="BS202" s="409"/>
      <c r="BT202" s="410"/>
      <c r="BU202" s="409"/>
      <c r="BV202" s="410"/>
      <c r="BW202" s="409"/>
      <c r="BX202" s="410"/>
      <c r="BY202" s="409"/>
      <c r="BZ202" s="410"/>
    </row>
    <row r="203" spans="1:78" x14ac:dyDescent="0.35">
      <c r="A203" s="413" t="s">
        <v>186</v>
      </c>
      <c r="B203" s="413"/>
      <c r="C203" s="413"/>
      <c r="D203" s="413"/>
      <c r="E203" s="413"/>
      <c r="F203" s="413"/>
      <c r="G203" s="413"/>
      <c r="H203" s="413"/>
      <c r="I203" s="413"/>
      <c r="K203" s="409"/>
      <c r="L203" s="410"/>
      <c r="M203" s="409">
        <v>0.7</v>
      </c>
      <c r="N203" s="410"/>
      <c r="O203" s="409">
        <v>0.7</v>
      </c>
      <c r="P203" s="410"/>
      <c r="Q203" s="409"/>
      <c r="R203" s="410"/>
      <c r="S203" s="409">
        <v>1.1000000000000001</v>
      </c>
      <c r="T203" s="410"/>
      <c r="U203" s="409"/>
      <c r="V203" s="410"/>
      <c r="W203" s="409"/>
      <c r="X203" s="410"/>
      <c r="Y203" s="409"/>
      <c r="Z203" s="410"/>
      <c r="AA203" s="409"/>
      <c r="AB203" s="410"/>
      <c r="AC203" s="409"/>
      <c r="AD203" s="410"/>
      <c r="AE203" s="409"/>
      <c r="AF203" s="410"/>
      <c r="AG203" s="409"/>
      <c r="AH203" s="410"/>
      <c r="AI203" s="409"/>
      <c r="AJ203" s="410"/>
      <c r="AK203" s="409"/>
      <c r="AL203" s="410"/>
      <c r="AM203" s="409"/>
      <c r="AN203" s="410"/>
      <c r="AO203" s="409"/>
      <c r="AP203" s="410"/>
      <c r="AQ203" s="409"/>
      <c r="AR203" s="410"/>
      <c r="AS203" s="409"/>
      <c r="AT203" s="410"/>
      <c r="AU203" s="409">
        <v>0.7</v>
      </c>
      <c r="AV203" s="410"/>
      <c r="AW203" s="409"/>
      <c r="AX203" s="410"/>
      <c r="AY203" s="409">
        <v>0.7</v>
      </c>
      <c r="AZ203" s="410"/>
      <c r="BA203" s="409">
        <v>1.4</v>
      </c>
      <c r="BB203" s="410"/>
      <c r="BC203" s="409">
        <v>0.7</v>
      </c>
      <c r="BD203" s="410"/>
      <c r="BE203" s="409"/>
      <c r="BF203" s="410"/>
      <c r="BG203" s="409">
        <v>0.7</v>
      </c>
      <c r="BH203" s="410"/>
      <c r="BI203" s="409">
        <v>0.9</v>
      </c>
      <c r="BJ203" s="410"/>
      <c r="BK203" s="409">
        <v>0.7</v>
      </c>
      <c r="BL203" s="410"/>
      <c r="BM203" s="409"/>
      <c r="BN203" s="410"/>
      <c r="BO203" s="409"/>
      <c r="BP203" s="410"/>
      <c r="BQ203" s="409"/>
      <c r="BR203" s="410"/>
      <c r="BS203" s="409"/>
      <c r="BT203" s="410"/>
      <c r="BU203" s="409"/>
      <c r="BV203" s="410"/>
      <c r="BW203" s="409"/>
      <c r="BX203" s="410"/>
      <c r="BY203" s="409"/>
      <c r="BZ203" s="410"/>
    </row>
    <row r="204" spans="1:78" ht="8.5" customHeight="1" x14ac:dyDescent="0.35"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</row>
    <row r="205" spans="1:78" x14ac:dyDescent="0.35">
      <c r="A205" s="543" t="s">
        <v>168</v>
      </c>
      <c r="B205" s="543"/>
      <c r="C205" s="543"/>
      <c r="D205" s="543"/>
      <c r="E205" s="543"/>
      <c r="F205" s="543"/>
      <c r="G205" s="543"/>
      <c r="H205" s="543"/>
      <c r="I205" s="543"/>
      <c r="K205" s="189"/>
      <c r="L205" s="189"/>
      <c r="M205" s="189"/>
      <c r="N205" s="189"/>
      <c r="O205" s="189"/>
      <c r="P205" s="189"/>
      <c r="Q205" s="196"/>
      <c r="R205" s="196"/>
      <c r="S205" s="196"/>
      <c r="T205" s="196"/>
      <c r="U205" s="195"/>
      <c r="V205" s="195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  <c r="AT205" s="189"/>
      <c r="AU205" s="189"/>
      <c r="AV205" s="189"/>
      <c r="AW205" s="189"/>
      <c r="AX205" s="189"/>
      <c r="AY205" s="189"/>
      <c r="AZ205" s="189"/>
      <c r="BA205" s="201"/>
      <c r="BB205" s="201"/>
      <c r="BC205" s="200"/>
      <c r="BD205" s="200"/>
      <c r="BE205" s="189"/>
      <c r="BF205" s="189"/>
      <c r="BG205" s="189"/>
      <c r="BH205" s="189"/>
      <c r="BI205" s="189"/>
      <c r="BJ205" s="189"/>
      <c r="BK205" s="198"/>
      <c r="BL205" s="198"/>
      <c r="BM205" s="197"/>
      <c r="BN205" s="197"/>
      <c r="BO205" s="197"/>
      <c r="BP205" s="197"/>
      <c r="BQ205" s="197"/>
      <c r="BR205" s="197"/>
      <c r="BS205" s="197"/>
      <c r="BT205" s="197"/>
      <c r="BU205" s="197"/>
      <c r="BV205" s="197"/>
      <c r="BW205" s="189"/>
      <c r="BX205" s="189"/>
      <c r="BY205" s="189"/>
      <c r="BZ205" s="189"/>
    </row>
    <row r="206" spans="1:78" x14ac:dyDescent="0.35">
      <c r="A206" s="413" t="s">
        <v>170</v>
      </c>
      <c r="B206" s="413"/>
      <c r="C206" s="413"/>
      <c r="D206" s="413"/>
      <c r="E206" s="413"/>
      <c r="F206" s="413"/>
      <c r="G206" s="413"/>
      <c r="H206" s="413"/>
      <c r="I206" s="413"/>
      <c r="K206" s="409"/>
      <c r="L206" s="410"/>
      <c r="M206" s="409">
        <v>1.3</v>
      </c>
      <c r="N206" s="410"/>
      <c r="O206" s="409">
        <v>1</v>
      </c>
      <c r="P206" s="410"/>
      <c r="Q206" s="409">
        <v>1</v>
      </c>
      <c r="R206" s="410"/>
      <c r="S206" s="409">
        <v>0.7</v>
      </c>
      <c r="T206" s="410"/>
      <c r="U206" s="409">
        <v>0.9</v>
      </c>
      <c r="V206" s="410"/>
      <c r="W206" s="409"/>
      <c r="X206" s="410"/>
      <c r="Y206" s="409"/>
      <c r="Z206" s="410"/>
      <c r="AA206" s="409"/>
      <c r="AB206" s="410"/>
      <c r="AC206" s="409"/>
      <c r="AD206" s="410"/>
      <c r="AE206" s="409"/>
      <c r="AF206" s="410"/>
      <c r="AG206" s="409"/>
      <c r="AH206" s="410"/>
      <c r="AI206" s="409"/>
      <c r="AJ206" s="410"/>
      <c r="AK206" s="409"/>
      <c r="AL206" s="410"/>
      <c r="AM206" s="409"/>
      <c r="AN206" s="410"/>
      <c r="AO206" s="409"/>
      <c r="AP206" s="410"/>
      <c r="AQ206" s="409"/>
      <c r="AR206" s="410"/>
      <c r="AS206" s="409"/>
      <c r="AT206" s="410"/>
      <c r="AU206" s="409">
        <v>1</v>
      </c>
      <c r="AV206" s="410"/>
      <c r="AW206" s="409"/>
      <c r="AX206" s="410"/>
      <c r="AY206" s="409">
        <v>0.7</v>
      </c>
      <c r="AZ206" s="410"/>
      <c r="BA206" s="409">
        <v>1.4</v>
      </c>
      <c r="BB206" s="410"/>
      <c r="BC206" s="409">
        <v>0.7</v>
      </c>
      <c r="BD206" s="410"/>
      <c r="BE206" s="409"/>
      <c r="BF206" s="410"/>
      <c r="BG206" s="409">
        <v>0.9</v>
      </c>
      <c r="BH206" s="410"/>
      <c r="BI206" s="409">
        <v>0.7</v>
      </c>
      <c r="BJ206" s="410"/>
      <c r="BK206" s="409">
        <v>1.4</v>
      </c>
      <c r="BL206" s="410"/>
      <c r="BM206" s="409"/>
      <c r="BN206" s="410"/>
      <c r="BO206" s="409"/>
      <c r="BP206" s="410"/>
      <c r="BQ206" s="409"/>
      <c r="BR206" s="410"/>
      <c r="BS206" s="409"/>
      <c r="BT206" s="410"/>
      <c r="BU206" s="409"/>
      <c r="BV206" s="410"/>
      <c r="BW206" s="409"/>
      <c r="BX206" s="410"/>
      <c r="BY206" s="409"/>
      <c r="BZ206" s="410"/>
    </row>
    <row r="207" spans="1:78" x14ac:dyDescent="0.35">
      <c r="A207" s="413" t="s">
        <v>251</v>
      </c>
      <c r="B207" s="413"/>
      <c r="C207" s="413"/>
      <c r="D207" s="413"/>
      <c r="E207" s="413"/>
      <c r="F207" s="413"/>
      <c r="G207" s="413"/>
      <c r="H207" s="413"/>
      <c r="I207" s="413"/>
      <c r="K207" s="409"/>
      <c r="L207" s="410"/>
      <c r="M207" s="409">
        <v>1.3</v>
      </c>
      <c r="N207" s="410"/>
      <c r="O207" s="409">
        <v>1.3</v>
      </c>
      <c r="P207" s="410"/>
      <c r="Q207" s="409">
        <v>1</v>
      </c>
      <c r="R207" s="410"/>
      <c r="S207" s="409">
        <v>0.7</v>
      </c>
      <c r="T207" s="410"/>
      <c r="U207" s="409">
        <v>0.9</v>
      </c>
      <c r="V207" s="410"/>
      <c r="W207" s="409"/>
      <c r="X207" s="410"/>
      <c r="Y207" s="409"/>
      <c r="Z207" s="410"/>
      <c r="AA207" s="409"/>
      <c r="AB207" s="410"/>
      <c r="AC207" s="409"/>
      <c r="AD207" s="410"/>
      <c r="AE207" s="409"/>
      <c r="AF207" s="410"/>
      <c r="AG207" s="409"/>
      <c r="AH207" s="410"/>
      <c r="AI207" s="409"/>
      <c r="AJ207" s="410"/>
      <c r="AK207" s="409"/>
      <c r="AL207" s="410"/>
      <c r="AM207" s="409"/>
      <c r="AN207" s="410"/>
      <c r="AO207" s="409"/>
      <c r="AP207" s="410"/>
      <c r="AQ207" s="409"/>
      <c r="AR207" s="410"/>
      <c r="AS207" s="409"/>
      <c r="AT207" s="410"/>
      <c r="AU207" s="409">
        <v>1</v>
      </c>
      <c r="AV207" s="410"/>
      <c r="AW207" s="409"/>
      <c r="AX207" s="410"/>
      <c r="AY207" s="409">
        <v>0.7</v>
      </c>
      <c r="AZ207" s="410"/>
      <c r="BA207" s="409">
        <v>1.4</v>
      </c>
      <c r="BB207" s="410"/>
      <c r="BC207" s="409">
        <v>0.7</v>
      </c>
      <c r="BD207" s="410"/>
      <c r="BE207" s="409"/>
      <c r="BF207" s="410"/>
      <c r="BG207" s="409">
        <v>0.9</v>
      </c>
      <c r="BH207" s="410"/>
      <c r="BI207" s="409">
        <v>0.7</v>
      </c>
      <c r="BJ207" s="410"/>
      <c r="BK207" s="409">
        <v>1.4</v>
      </c>
      <c r="BL207" s="410"/>
      <c r="BM207" s="409"/>
      <c r="BN207" s="410"/>
      <c r="BO207" s="409"/>
      <c r="BP207" s="410"/>
      <c r="BQ207" s="409"/>
      <c r="BR207" s="410"/>
      <c r="BS207" s="409"/>
      <c r="BT207" s="410"/>
      <c r="BU207" s="409"/>
      <c r="BV207" s="410"/>
      <c r="BW207" s="409"/>
      <c r="BX207" s="410"/>
      <c r="BY207" s="409"/>
      <c r="BZ207" s="410"/>
    </row>
    <row r="208" spans="1:78" x14ac:dyDescent="0.35">
      <c r="A208" s="413" t="s">
        <v>171</v>
      </c>
      <c r="B208" s="413"/>
      <c r="C208" s="413"/>
      <c r="D208" s="413"/>
      <c r="E208" s="413"/>
      <c r="F208" s="413"/>
      <c r="G208" s="413"/>
      <c r="H208" s="413"/>
      <c r="I208" s="413"/>
      <c r="K208" s="409"/>
      <c r="L208" s="410"/>
      <c r="M208" s="409">
        <v>1.3</v>
      </c>
      <c r="N208" s="410"/>
      <c r="O208" s="409">
        <v>1.3</v>
      </c>
      <c r="P208" s="410"/>
      <c r="Q208" s="409">
        <v>1</v>
      </c>
      <c r="R208" s="410"/>
      <c r="S208" s="409">
        <v>0.7</v>
      </c>
      <c r="T208" s="410"/>
      <c r="U208" s="409">
        <v>0.9</v>
      </c>
      <c r="V208" s="410"/>
      <c r="W208" s="409"/>
      <c r="X208" s="410"/>
      <c r="Y208" s="409"/>
      <c r="Z208" s="410"/>
      <c r="AA208" s="409"/>
      <c r="AB208" s="410"/>
      <c r="AC208" s="409"/>
      <c r="AD208" s="410"/>
      <c r="AE208" s="409"/>
      <c r="AF208" s="410"/>
      <c r="AG208" s="409"/>
      <c r="AH208" s="410"/>
      <c r="AI208" s="409"/>
      <c r="AJ208" s="410"/>
      <c r="AK208" s="409"/>
      <c r="AL208" s="410"/>
      <c r="AM208" s="409"/>
      <c r="AN208" s="410"/>
      <c r="AO208" s="409"/>
      <c r="AP208" s="410"/>
      <c r="AQ208" s="409"/>
      <c r="AR208" s="410"/>
      <c r="AS208" s="409"/>
      <c r="AT208" s="410"/>
      <c r="AU208" s="409">
        <v>1</v>
      </c>
      <c r="AV208" s="410"/>
      <c r="AW208" s="409"/>
      <c r="AX208" s="410"/>
      <c r="AY208" s="409">
        <v>0.7</v>
      </c>
      <c r="AZ208" s="410"/>
      <c r="BA208" s="409">
        <v>1.4</v>
      </c>
      <c r="BB208" s="410"/>
      <c r="BC208" s="409">
        <v>0.7</v>
      </c>
      <c r="BD208" s="410"/>
      <c r="BE208" s="409"/>
      <c r="BF208" s="410"/>
      <c r="BG208" s="409">
        <v>0.9</v>
      </c>
      <c r="BH208" s="410"/>
      <c r="BI208" s="409">
        <v>1</v>
      </c>
      <c r="BJ208" s="410"/>
      <c r="BK208" s="409">
        <v>1.4</v>
      </c>
      <c r="BL208" s="410"/>
      <c r="BM208" s="409"/>
      <c r="BN208" s="410"/>
      <c r="BO208" s="409"/>
      <c r="BP208" s="410"/>
      <c r="BQ208" s="409"/>
      <c r="BR208" s="410"/>
      <c r="BS208" s="409"/>
      <c r="BT208" s="410"/>
      <c r="BU208" s="409"/>
      <c r="BV208" s="410"/>
      <c r="BW208" s="409"/>
      <c r="BX208" s="410"/>
      <c r="BY208" s="409"/>
      <c r="BZ208" s="410"/>
    </row>
    <row r="209" spans="1:78" x14ac:dyDescent="0.35">
      <c r="A209" s="413" t="s">
        <v>169</v>
      </c>
      <c r="B209" s="413"/>
      <c r="C209" s="413"/>
      <c r="D209" s="413"/>
      <c r="E209" s="413"/>
      <c r="F209" s="413"/>
      <c r="G209" s="413"/>
      <c r="H209" s="413"/>
      <c r="I209" s="413"/>
      <c r="K209" s="409"/>
      <c r="L209" s="410"/>
      <c r="M209" s="409">
        <v>1.3</v>
      </c>
      <c r="N209" s="410"/>
      <c r="O209" s="409">
        <v>1.3</v>
      </c>
      <c r="P209" s="410"/>
      <c r="Q209" s="409">
        <v>1</v>
      </c>
      <c r="R209" s="410"/>
      <c r="S209" s="409">
        <v>0.7</v>
      </c>
      <c r="T209" s="410"/>
      <c r="U209" s="409">
        <v>0.9</v>
      </c>
      <c r="V209" s="410"/>
      <c r="W209" s="409"/>
      <c r="X209" s="410"/>
      <c r="Y209" s="409"/>
      <c r="Z209" s="410"/>
      <c r="AA209" s="409"/>
      <c r="AB209" s="410"/>
      <c r="AC209" s="409"/>
      <c r="AD209" s="410"/>
      <c r="AE209" s="409"/>
      <c r="AF209" s="410"/>
      <c r="AG209" s="409"/>
      <c r="AH209" s="410"/>
      <c r="AI209" s="409"/>
      <c r="AJ209" s="410"/>
      <c r="AK209" s="409"/>
      <c r="AL209" s="410"/>
      <c r="AM209" s="409"/>
      <c r="AN209" s="410"/>
      <c r="AO209" s="409"/>
      <c r="AP209" s="410"/>
      <c r="AQ209" s="409"/>
      <c r="AR209" s="410"/>
      <c r="AS209" s="409"/>
      <c r="AT209" s="410"/>
      <c r="AU209" s="409">
        <v>1</v>
      </c>
      <c r="AV209" s="410"/>
      <c r="AW209" s="409"/>
      <c r="AX209" s="410"/>
      <c r="AY209" s="409">
        <v>0.7</v>
      </c>
      <c r="AZ209" s="410"/>
      <c r="BA209" s="409">
        <v>1.4</v>
      </c>
      <c r="BB209" s="410"/>
      <c r="BC209" s="409">
        <v>0.7</v>
      </c>
      <c r="BD209" s="410"/>
      <c r="BE209" s="409"/>
      <c r="BF209" s="410"/>
      <c r="BG209" s="409">
        <v>0.9</v>
      </c>
      <c r="BH209" s="410"/>
      <c r="BI209" s="409">
        <v>0.7</v>
      </c>
      <c r="BJ209" s="410"/>
      <c r="BK209" s="409">
        <v>1.4</v>
      </c>
      <c r="BL209" s="410"/>
      <c r="BM209" s="409"/>
      <c r="BN209" s="410"/>
      <c r="BO209" s="409"/>
      <c r="BP209" s="410"/>
      <c r="BQ209" s="409"/>
      <c r="BR209" s="410"/>
      <c r="BS209" s="409"/>
      <c r="BT209" s="410"/>
      <c r="BU209" s="409"/>
      <c r="BV209" s="410"/>
      <c r="BW209" s="409"/>
      <c r="BX209" s="410"/>
      <c r="BY209" s="409"/>
      <c r="BZ209" s="410"/>
    </row>
    <row r="210" spans="1:78" ht="8.5" customHeight="1" x14ac:dyDescent="0.35"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</row>
    <row r="211" spans="1:78" x14ac:dyDescent="0.35">
      <c r="A211" s="543" t="s">
        <v>383</v>
      </c>
      <c r="B211" s="543"/>
      <c r="C211" s="543"/>
      <c r="D211" s="543"/>
      <c r="E211" s="543"/>
      <c r="F211" s="543"/>
      <c r="G211" s="543"/>
      <c r="H211" s="543"/>
      <c r="I211" s="543"/>
      <c r="K211" s="189"/>
      <c r="L211" s="189"/>
      <c r="M211" s="189"/>
      <c r="N211" s="189"/>
      <c r="O211" s="189"/>
      <c r="P211" s="189"/>
      <c r="Q211" s="196"/>
      <c r="R211" s="196"/>
      <c r="S211" s="196"/>
      <c r="T211" s="196"/>
      <c r="U211" s="195"/>
      <c r="V211" s="195"/>
      <c r="W211" s="189"/>
      <c r="X211" s="189"/>
      <c r="Y211" s="189"/>
      <c r="Z211" s="189"/>
      <c r="AA211" s="189"/>
      <c r="AB211" s="189"/>
      <c r="AC211" s="189"/>
      <c r="AD211" s="189"/>
      <c r="AE211" s="189"/>
      <c r="AF211" s="189"/>
      <c r="AG211" s="189"/>
      <c r="AH211" s="189"/>
      <c r="AI211" s="189"/>
      <c r="AJ211" s="189"/>
      <c r="AK211" s="189"/>
      <c r="AL211" s="189"/>
      <c r="AM211" s="189"/>
      <c r="AN211" s="189"/>
      <c r="AO211" s="189"/>
      <c r="AP211" s="189"/>
      <c r="AQ211" s="189"/>
      <c r="AR211" s="189"/>
      <c r="AS211" s="189"/>
      <c r="AT211" s="189"/>
      <c r="AU211" s="189"/>
      <c r="AV211" s="189"/>
      <c r="AW211" s="189"/>
      <c r="AX211" s="189"/>
      <c r="AY211" s="189"/>
      <c r="AZ211" s="189"/>
      <c r="BA211" s="201"/>
      <c r="BB211" s="201"/>
      <c r="BC211" s="200"/>
      <c r="BD211" s="200"/>
      <c r="BE211" s="189"/>
      <c r="BF211" s="189"/>
      <c r="BG211" s="189"/>
      <c r="BH211" s="189"/>
      <c r="BI211" s="189"/>
      <c r="BJ211" s="189"/>
      <c r="BK211" s="198"/>
      <c r="BL211" s="198"/>
      <c r="BM211" s="197"/>
      <c r="BN211" s="197"/>
      <c r="BO211" s="197"/>
      <c r="BP211" s="197"/>
      <c r="BQ211" s="197"/>
      <c r="BR211" s="197"/>
      <c r="BS211" s="197"/>
      <c r="BT211" s="197"/>
      <c r="BU211" s="197"/>
      <c r="BV211" s="197"/>
      <c r="BW211" s="189"/>
      <c r="BX211" s="189"/>
      <c r="BY211" s="189"/>
      <c r="BZ211" s="189"/>
    </row>
    <row r="212" spans="1:78" x14ac:dyDescent="0.35">
      <c r="A212" s="413" t="s">
        <v>384</v>
      </c>
      <c r="B212" s="413"/>
      <c r="C212" s="413"/>
      <c r="D212" s="413"/>
      <c r="E212" s="413"/>
      <c r="F212" s="413"/>
      <c r="G212" s="413"/>
      <c r="H212" s="413"/>
      <c r="I212" s="413"/>
      <c r="K212" s="409"/>
      <c r="L212" s="410"/>
      <c r="M212" s="409">
        <v>0.7</v>
      </c>
      <c r="N212" s="410"/>
      <c r="O212" s="409">
        <v>0.7</v>
      </c>
      <c r="P212" s="410"/>
      <c r="Q212" s="409"/>
      <c r="R212" s="410"/>
      <c r="S212" s="409">
        <v>0.7</v>
      </c>
      <c r="T212" s="410"/>
      <c r="U212" s="409"/>
      <c r="V212" s="410"/>
      <c r="W212" s="409"/>
      <c r="X212" s="410"/>
      <c r="Y212" s="409"/>
      <c r="Z212" s="410"/>
      <c r="AA212" s="409"/>
      <c r="AB212" s="410"/>
      <c r="AC212" s="409"/>
      <c r="AD212" s="410"/>
      <c r="AE212" s="409"/>
      <c r="AF212" s="410"/>
      <c r="AG212" s="409"/>
      <c r="AH212" s="410"/>
      <c r="AI212" s="409"/>
      <c r="AJ212" s="410"/>
      <c r="AK212" s="409"/>
      <c r="AL212" s="410"/>
      <c r="AM212" s="409"/>
      <c r="AN212" s="410"/>
      <c r="AO212" s="409"/>
      <c r="AP212" s="410"/>
      <c r="AQ212" s="409"/>
      <c r="AR212" s="410"/>
      <c r="AS212" s="409"/>
      <c r="AT212" s="410"/>
      <c r="AU212" s="409">
        <v>0.7</v>
      </c>
      <c r="AV212" s="410"/>
      <c r="AW212" s="409"/>
      <c r="AX212" s="410"/>
      <c r="AY212" s="409">
        <v>0.7</v>
      </c>
      <c r="AZ212" s="410"/>
      <c r="BA212" s="409">
        <v>0.7</v>
      </c>
      <c r="BB212" s="410"/>
      <c r="BC212" s="409">
        <v>0.7</v>
      </c>
      <c r="BD212" s="410"/>
      <c r="BE212" s="409"/>
      <c r="BF212" s="410"/>
      <c r="BG212" s="409">
        <v>0.7</v>
      </c>
      <c r="BH212" s="410"/>
      <c r="BI212" s="409">
        <v>0.8</v>
      </c>
      <c r="BJ212" s="410"/>
      <c r="BK212" s="409">
        <v>0.7</v>
      </c>
      <c r="BL212" s="410"/>
      <c r="BM212" s="409"/>
      <c r="BN212" s="410"/>
      <c r="BO212" s="409"/>
      <c r="BP212" s="410"/>
      <c r="BQ212" s="409"/>
      <c r="BR212" s="410"/>
      <c r="BS212" s="409"/>
      <c r="BT212" s="410"/>
      <c r="BU212" s="409"/>
      <c r="BV212" s="410"/>
      <c r="BW212" s="409"/>
      <c r="BX212" s="410"/>
      <c r="BY212" s="409"/>
      <c r="BZ212" s="410"/>
    </row>
    <row r="213" spans="1:78" x14ac:dyDescent="0.35">
      <c r="A213" s="413" t="s">
        <v>385</v>
      </c>
      <c r="B213" s="413"/>
      <c r="C213" s="413"/>
      <c r="D213" s="413"/>
      <c r="E213" s="413"/>
      <c r="F213" s="413"/>
      <c r="G213" s="413"/>
      <c r="H213" s="413"/>
      <c r="I213" s="413"/>
      <c r="K213" s="409"/>
      <c r="L213" s="410"/>
      <c r="M213" s="409">
        <v>0.7</v>
      </c>
      <c r="N213" s="410"/>
      <c r="O213" s="409">
        <v>0.7</v>
      </c>
      <c r="P213" s="410"/>
      <c r="Q213" s="409"/>
      <c r="R213" s="410"/>
      <c r="S213" s="409">
        <v>1.3</v>
      </c>
      <c r="T213" s="410"/>
      <c r="U213" s="409"/>
      <c r="V213" s="410"/>
      <c r="W213" s="409"/>
      <c r="X213" s="410"/>
      <c r="Y213" s="409"/>
      <c r="Z213" s="410"/>
      <c r="AA213" s="409"/>
      <c r="AB213" s="410"/>
      <c r="AC213" s="409"/>
      <c r="AD213" s="410"/>
      <c r="AE213" s="409"/>
      <c r="AF213" s="410"/>
      <c r="AG213" s="409"/>
      <c r="AH213" s="410"/>
      <c r="AI213" s="409"/>
      <c r="AJ213" s="410"/>
      <c r="AK213" s="409"/>
      <c r="AL213" s="410"/>
      <c r="AM213" s="409"/>
      <c r="AN213" s="410"/>
      <c r="AO213" s="409"/>
      <c r="AP213" s="410"/>
      <c r="AQ213" s="409"/>
      <c r="AR213" s="410"/>
      <c r="AS213" s="409"/>
      <c r="AT213" s="410"/>
      <c r="AU213" s="409">
        <v>0.7</v>
      </c>
      <c r="AV213" s="410"/>
      <c r="AW213" s="409"/>
      <c r="AX213" s="410"/>
      <c r="AY213" s="409">
        <v>0.7</v>
      </c>
      <c r="AZ213" s="410"/>
      <c r="BA213" s="409">
        <v>0.7</v>
      </c>
      <c r="BB213" s="410"/>
      <c r="BC213" s="409">
        <v>0.7</v>
      </c>
      <c r="BD213" s="410"/>
      <c r="BE213" s="409"/>
      <c r="BF213" s="410"/>
      <c r="BG213" s="409">
        <v>0.7</v>
      </c>
      <c r="BH213" s="410"/>
      <c r="BI213" s="409">
        <v>0.7</v>
      </c>
      <c r="BJ213" s="410"/>
      <c r="BK213" s="409">
        <v>0.7</v>
      </c>
      <c r="BL213" s="410"/>
      <c r="BM213" s="409"/>
      <c r="BN213" s="410"/>
      <c r="BO213" s="409"/>
      <c r="BP213" s="410"/>
      <c r="BQ213" s="409"/>
      <c r="BR213" s="410"/>
      <c r="BS213" s="409"/>
      <c r="BT213" s="410"/>
      <c r="BU213" s="409"/>
      <c r="BV213" s="410"/>
      <c r="BW213" s="409"/>
      <c r="BX213" s="410"/>
      <c r="BY213" s="409"/>
      <c r="BZ213" s="410"/>
    </row>
    <row r="216" spans="1:78" ht="15.65" hidden="1" customHeight="1" outlineLevel="1" x14ac:dyDescent="0.35">
      <c r="A216" s="158" t="s">
        <v>515</v>
      </c>
    </row>
    <row r="217" spans="1:78" ht="7.5" hidden="1" customHeight="1" outlineLevel="1" x14ac:dyDescent="0.35"/>
    <row r="218" spans="1:78" s="156" customFormat="1" ht="14.5" hidden="1" customHeight="1" outlineLevel="1" x14ac:dyDescent="0.35">
      <c r="A218" s="190" t="s">
        <v>28</v>
      </c>
      <c r="B218" s="155"/>
      <c r="C218" s="155"/>
      <c r="D218" s="155"/>
      <c r="E218" s="155"/>
      <c r="F218" s="155"/>
      <c r="G218" s="155"/>
      <c r="H218" s="155"/>
      <c r="I218" s="155"/>
    </row>
    <row r="219" spans="1:78" s="156" customFormat="1" ht="14.5" hidden="1" customHeight="1" outlineLevel="1" x14ac:dyDescent="0.35">
      <c r="A219" s="190" t="s">
        <v>516</v>
      </c>
      <c r="B219" s="155"/>
      <c r="C219" s="155"/>
      <c r="D219" s="155"/>
      <c r="E219" s="155"/>
      <c r="F219" s="155"/>
      <c r="G219" s="155"/>
      <c r="H219" s="155"/>
      <c r="I219" s="155"/>
    </row>
    <row r="220" spans="1:78" s="156" customFormat="1" ht="14.5" hidden="1" customHeight="1" outlineLevel="1" x14ac:dyDescent="0.35">
      <c r="A220" s="157" t="s">
        <v>517</v>
      </c>
      <c r="B220" s="155"/>
      <c r="C220" s="155"/>
      <c r="D220" s="155"/>
      <c r="E220" s="155"/>
      <c r="F220" s="155"/>
      <c r="G220" s="155"/>
      <c r="H220" s="155"/>
      <c r="I220" s="155"/>
    </row>
    <row r="221" spans="1:78" s="156" customFormat="1" ht="14.5" hidden="1" customHeight="1" outlineLevel="1" x14ac:dyDescent="0.35">
      <c r="A221" s="157" t="s">
        <v>518</v>
      </c>
      <c r="B221" s="155"/>
      <c r="C221" s="155"/>
      <c r="D221" s="155"/>
      <c r="E221" s="155"/>
      <c r="F221" s="155"/>
      <c r="G221" s="155"/>
      <c r="H221" s="155"/>
      <c r="I221" s="155"/>
    </row>
    <row r="222" spans="1:78" s="156" customFormat="1" ht="14.5" hidden="1" customHeight="1" outlineLevel="1" x14ac:dyDescent="0.35">
      <c r="A222" s="157" t="s">
        <v>519</v>
      </c>
      <c r="B222" s="155"/>
      <c r="C222" s="155"/>
      <c r="D222" s="155"/>
      <c r="E222" s="155"/>
      <c r="F222" s="155"/>
      <c r="G222" s="155"/>
      <c r="H222" s="155"/>
      <c r="I222" s="155"/>
    </row>
    <row r="223" spans="1:78" s="156" customFormat="1" ht="14.5" hidden="1" customHeight="1" outlineLevel="1" x14ac:dyDescent="0.35">
      <c r="A223" s="157" t="s">
        <v>520</v>
      </c>
      <c r="B223" s="155"/>
      <c r="C223" s="155"/>
      <c r="D223" s="155"/>
      <c r="E223" s="155"/>
      <c r="F223" s="155"/>
      <c r="G223" s="155"/>
      <c r="H223" s="155"/>
      <c r="I223" s="155"/>
    </row>
    <row r="224" spans="1:78" s="156" customFormat="1" ht="14.5" hidden="1" customHeight="1" outlineLevel="1" x14ac:dyDescent="0.35">
      <c r="A224" s="157" t="s">
        <v>521</v>
      </c>
      <c r="B224" s="155"/>
      <c r="C224" s="155"/>
      <c r="D224" s="155"/>
      <c r="E224" s="155"/>
      <c r="F224" s="155"/>
      <c r="G224" s="155"/>
      <c r="H224" s="155"/>
      <c r="I224" s="155"/>
    </row>
    <row r="225" spans="1:9" s="156" customFormat="1" ht="14.5" hidden="1" customHeight="1" outlineLevel="1" x14ac:dyDescent="0.35">
      <c r="A225" s="157" t="s">
        <v>364</v>
      </c>
      <c r="B225" s="155"/>
      <c r="C225" s="155"/>
      <c r="D225" s="155"/>
      <c r="E225" s="155"/>
      <c r="F225" s="155"/>
      <c r="G225" s="155"/>
      <c r="H225" s="155"/>
      <c r="I225" s="155"/>
    </row>
    <row r="226" spans="1:9" s="156" customFormat="1" ht="14.5" hidden="1" customHeight="1" outlineLevel="1" x14ac:dyDescent="0.35">
      <c r="A226" s="157" t="s">
        <v>522</v>
      </c>
      <c r="B226" s="155"/>
      <c r="C226" s="155"/>
      <c r="D226" s="155"/>
      <c r="E226" s="155"/>
      <c r="F226" s="155"/>
      <c r="G226" s="155"/>
      <c r="H226" s="155"/>
      <c r="I226" s="155"/>
    </row>
    <row r="227" spans="1:9" s="156" customFormat="1" ht="14.5" hidden="1" customHeight="1" outlineLevel="1" x14ac:dyDescent="0.35">
      <c r="A227" s="157" t="s">
        <v>513</v>
      </c>
      <c r="B227" s="155"/>
      <c r="C227" s="155"/>
      <c r="D227" s="155"/>
      <c r="E227" s="155"/>
      <c r="F227" s="155"/>
      <c r="G227" s="155"/>
      <c r="H227" s="155"/>
      <c r="I227" s="155"/>
    </row>
    <row r="228" spans="1:9" s="156" customFormat="1" ht="14.5" hidden="1" customHeight="1" outlineLevel="1" x14ac:dyDescent="0.35">
      <c r="A228" s="157"/>
      <c r="B228" s="155"/>
      <c r="C228" s="155"/>
      <c r="D228" s="155"/>
      <c r="E228" s="155"/>
      <c r="F228" s="155"/>
      <c r="G228" s="155"/>
      <c r="H228" s="155"/>
      <c r="I228" s="155"/>
    </row>
    <row r="229" spans="1:9" s="156" customFormat="1" ht="15.65" hidden="1" customHeight="1" outlineLevel="1" x14ac:dyDescent="0.35">
      <c r="A229" s="158" t="s">
        <v>523</v>
      </c>
      <c r="B229" s="155"/>
      <c r="C229" s="155"/>
      <c r="D229" s="155"/>
      <c r="E229" s="155"/>
      <c r="F229" s="155"/>
      <c r="G229" s="155"/>
      <c r="H229" s="155"/>
      <c r="I229" s="155"/>
    </row>
    <row r="230" spans="1:9" s="156" customFormat="1" ht="14.5" hidden="1" customHeight="1" outlineLevel="1" x14ac:dyDescent="0.35">
      <c r="A230" s="6"/>
      <c r="B230" s="155"/>
      <c r="C230" s="155"/>
      <c r="D230" s="155"/>
      <c r="E230" s="155"/>
      <c r="F230" s="155"/>
      <c r="G230" s="155"/>
      <c r="H230" s="155"/>
      <c r="I230" s="155"/>
    </row>
    <row r="231" spans="1:9" s="156" customFormat="1" ht="14.5" hidden="1" customHeight="1" outlineLevel="1" x14ac:dyDescent="0.35">
      <c r="A231" s="190" t="s">
        <v>334</v>
      </c>
      <c r="B231" s="155"/>
      <c r="C231" s="155"/>
      <c r="D231" s="155"/>
      <c r="E231" s="155"/>
      <c r="F231" s="155"/>
      <c r="G231" s="155"/>
      <c r="H231" s="155"/>
      <c r="I231" s="155"/>
    </row>
    <row r="232" spans="1:9" s="156" customFormat="1" ht="14.5" hidden="1" customHeight="1" outlineLevel="1" x14ac:dyDescent="0.35">
      <c r="A232" s="190" t="s">
        <v>439</v>
      </c>
      <c r="B232" s="155"/>
      <c r="C232" s="155"/>
      <c r="D232" s="155"/>
      <c r="E232" s="155"/>
      <c r="F232" s="155"/>
      <c r="G232" s="155"/>
      <c r="H232" s="155"/>
      <c r="I232" s="155"/>
    </row>
    <row r="233" spans="1:9" s="156" customFormat="1" ht="14.5" hidden="1" customHeight="1" outlineLevel="1" x14ac:dyDescent="0.35">
      <c r="A233" s="157" t="s">
        <v>440</v>
      </c>
      <c r="B233" s="155"/>
      <c r="C233" s="155"/>
      <c r="D233" s="155"/>
      <c r="E233" s="155"/>
      <c r="F233" s="155"/>
      <c r="G233" s="155"/>
      <c r="H233" s="155"/>
      <c r="I233" s="155"/>
    </row>
    <row r="234" spans="1:9" s="156" customFormat="1" ht="14.5" hidden="1" customHeight="1" outlineLevel="1" x14ac:dyDescent="0.35">
      <c r="A234" s="157" t="s">
        <v>441</v>
      </c>
      <c r="B234" s="155"/>
      <c r="C234" s="155"/>
      <c r="D234" s="155"/>
      <c r="E234" s="155"/>
      <c r="F234" s="155"/>
      <c r="G234" s="155"/>
      <c r="H234" s="155"/>
      <c r="I234" s="155"/>
    </row>
    <row r="235" spans="1:9" s="156" customFormat="1" ht="14.5" hidden="1" customHeight="1" outlineLevel="1" x14ac:dyDescent="0.35">
      <c r="A235" s="157" t="s">
        <v>442</v>
      </c>
      <c r="B235" s="155"/>
      <c r="C235" s="155"/>
      <c r="D235" s="155"/>
      <c r="E235" s="155"/>
      <c r="F235" s="155"/>
      <c r="G235" s="155"/>
      <c r="H235" s="155"/>
      <c r="I235" s="155"/>
    </row>
    <row r="236" spans="1:9" s="156" customFormat="1" ht="14.5" hidden="1" customHeight="1" outlineLevel="1" x14ac:dyDescent="0.35">
      <c r="A236" s="157" t="s">
        <v>443</v>
      </c>
      <c r="B236" s="155"/>
      <c r="C236" s="155"/>
      <c r="D236" s="155"/>
      <c r="E236" s="155"/>
      <c r="F236" s="155"/>
      <c r="G236" s="155"/>
      <c r="H236" s="155"/>
      <c r="I236" s="155"/>
    </row>
    <row r="237" spans="1:9" s="156" customFormat="1" ht="14.5" hidden="1" customHeight="1" outlineLevel="1" x14ac:dyDescent="0.35">
      <c r="A237" s="157" t="s">
        <v>446</v>
      </c>
      <c r="B237" s="155"/>
      <c r="C237" s="155"/>
      <c r="D237" s="155"/>
      <c r="E237" s="155"/>
      <c r="F237" s="155"/>
      <c r="G237" s="155"/>
      <c r="H237" s="155"/>
      <c r="I237" s="155"/>
    </row>
    <row r="238" spans="1:9" s="156" customFormat="1" ht="14.5" hidden="1" customHeight="1" outlineLevel="1" x14ac:dyDescent="0.35">
      <c r="A238" s="157" t="s">
        <v>447</v>
      </c>
      <c r="B238" s="155"/>
      <c r="C238" s="155"/>
      <c r="D238" s="155"/>
      <c r="E238" s="155"/>
      <c r="F238" s="155"/>
      <c r="G238" s="155"/>
      <c r="H238" s="155"/>
      <c r="I238" s="155"/>
    </row>
    <row r="239" spans="1:9" s="156" customFormat="1" ht="14.5" hidden="1" customHeight="1" outlineLevel="1" x14ac:dyDescent="0.35">
      <c r="A239" s="157" t="s">
        <v>452</v>
      </c>
      <c r="B239" s="155"/>
      <c r="C239" s="155"/>
      <c r="D239" s="155"/>
      <c r="E239" s="155"/>
      <c r="F239" s="155"/>
      <c r="G239" s="155"/>
      <c r="H239" s="155"/>
      <c r="I239" s="155"/>
    </row>
    <row r="240" spans="1:9" s="156" customFormat="1" ht="14.5" hidden="1" customHeight="1" outlineLevel="1" x14ac:dyDescent="0.35">
      <c r="A240" s="157" t="s">
        <v>453</v>
      </c>
      <c r="B240" s="155"/>
      <c r="C240" s="155"/>
      <c r="D240" s="155"/>
      <c r="E240" s="155"/>
      <c r="F240" s="155"/>
      <c r="G240" s="155"/>
      <c r="H240" s="155"/>
      <c r="I240" s="155"/>
    </row>
    <row r="241" spans="1:9" s="156" customFormat="1" ht="14.5" hidden="1" customHeight="1" outlineLevel="1" x14ac:dyDescent="0.35">
      <c r="A241" s="157" t="s">
        <v>454</v>
      </c>
      <c r="B241" s="155"/>
      <c r="C241" s="155"/>
      <c r="D241" s="155"/>
      <c r="E241" s="155"/>
      <c r="F241" s="155"/>
      <c r="G241" s="155"/>
      <c r="H241" s="155"/>
      <c r="I241" s="155"/>
    </row>
    <row r="242" spans="1:9" s="156" customFormat="1" ht="14.5" hidden="1" customHeight="1" outlineLevel="1" x14ac:dyDescent="0.35">
      <c r="A242" s="157" t="s">
        <v>456</v>
      </c>
      <c r="B242" s="155"/>
      <c r="C242" s="155"/>
      <c r="D242" s="155"/>
      <c r="E242" s="155"/>
      <c r="F242" s="155"/>
      <c r="G242" s="155"/>
      <c r="H242" s="155"/>
      <c r="I242" s="155"/>
    </row>
    <row r="243" spans="1:9" s="156" customFormat="1" ht="14.5" hidden="1" customHeight="1" outlineLevel="1" x14ac:dyDescent="0.35">
      <c r="A243" s="157" t="s">
        <v>457</v>
      </c>
      <c r="B243" s="155"/>
      <c r="C243" s="155"/>
      <c r="D243" s="155"/>
      <c r="E243" s="155"/>
      <c r="F243" s="155"/>
      <c r="G243" s="155"/>
      <c r="H243" s="155"/>
      <c r="I243" s="155"/>
    </row>
    <row r="244" spans="1:9" s="156" customFormat="1" ht="14.5" hidden="1" customHeight="1" outlineLevel="1" x14ac:dyDescent="0.35">
      <c r="A244" s="157" t="s">
        <v>524</v>
      </c>
      <c r="B244" s="155"/>
      <c r="C244" s="155"/>
      <c r="D244" s="155"/>
      <c r="E244" s="155"/>
      <c r="F244" s="155"/>
      <c r="G244" s="155"/>
      <c r="H244" s="155"/>
      <c r="I244" s="155"/>
    </row>
    <row r="245" spans="1:9" s="156" customFormat="1" ht="14.5" hidden="1" customHeight="1" outlineLevel="1" x14ac:dyDescent="0.35">
      <c r="A245" s="157" t="s">
        <v>513</v>
      </c>
      <c r="B245" s="155"/>
      <c r="C245" s="155"/>
      <c r="D245" s="155"/>
      <c r="E245" s="155"/>
      <c r="F245" s="155"/>
      <c r="G245" s="155"/>
      <c r="H245" s="155"/>
      <c r="I245" s="155"/>
    </row>
    <row r="246" spans="1:9" s="156" customFormat="1" ht="14.5" hidden="1" customHeight="1" outlineLevel="1" x14ac:dyDescent="0.35">
      <c r="A246" s="157"/>
      <c r="B246" s="155"/>
      <c r="C246" s="155"/>
      <c r="D246" s="155"/>
      <c r="E246" s="155"/>
      <c r="F246" s="155"/>
      <c r="G246" s="155"/>
      <c r="H246" s="155"/>
      <c r="I246" s="155"/>
    </row>
    <row r="247" spans="1:9" s="156" customFormat="1" ht="14.5" hidden="1" customHeight="1" outlineLevel="1" x14ac:dyDescent="0.35">
      <c r="A247" s="157"/>
      <c r="B247" s="155"/>
      <c r="C247" s="155"/>
      <c r="D247" s="155"/>
      <c r="E247" s="155"/>
      <c r="F247" s="155"/>
      <c r="G247" s="155"/>
      <c r="H247" s="155"/>
      <c r="I247" s="155"/>
    </row>
    <row r="248" spans="1:9" s="156" customFormat="1" ht="14.5" hidden="1" customHeight="1" outlineLevel="1" x14ac:dyDescent="0.35">
      <c r="A248" s="157"/>
      <c r="B248" s="155"/>
      <c r="C248" s="155"/>
      <c r="D248" s="155"/>
      <c r="E248" s="155"/>
      <c r="F248" s="155"/>
      <c r="G248" s="155"/>
      <c r="H248" s="155"/>
      <c r="I248" s="155"/>
    </row>
    <row r="249" spans="1:9" s="156" customFormat="1" ht="14.5" hidden="1" customHeight="1" outlineLevel="1" x14ac:dyDescent="0.35">
      <c r="A249" s="157"/>
      <c r="B249" s="155"/>
      <c r="C249" s="155"/>
      <c r="D249" s="155"/>
      <c r="E249" s="155"/>
      <c r="F249" s="155"/>
      <c r="G249" s="155"/>
      <c r="H249" s="155"/>
      <c r="I249" s="155"/>
    </row>
    <row r="250" spans="1:9" s="156" customFormat="1" ht="14.5" hidden="1" customHeight="1" outlineLevel="1" x14ac:dyDescent="0.35">
      <c r="A250" s="157"/>
      <c r="B250" s="155"/>
      <c r="C250" s="155"/>
      <c r="D250" s="155"/>
      <c r="E250" s="155"/>
      <c r="F250" s="155"/>
      <c r="G250" s="155"/>
      <c r="H250" s="155"/>
      <c r="I250" s="155"/>
    </row>
    <row r="251" spans="1:9" s="156" customFormat="1" ht="14.5" hidden="1" customHeight="1" outlineLevel="1" x14ac:dyDescent="0.35">
      <c r="A251" s="157"/>
      <c r="B251" s="155"/>
      <c r="C251" s="155"/>
      <c r="D251" s="155"/>
      <c r="E251" s="155"/>
      <c r="F251" s="155"/>
      <c r="G251" s="155"/>
      <c r="H251" s="155"/>
      <c r="I251" s="155"/>
    </row>
    <row r="252" spans="1:9" s="156" customFormat="1" ht="14.5" hidden="1" customHeight="1" outlineLevel="1" x14ac:dyDescent="0.35">
      <c r="A252" s="157"/>
      <c r="B252" s="155"/>
      <c r="C252" s="155"/>
      <c r="D252" s="155"/>
      <c r="E252" s="155"/>
      <c r="F252" s="155"/>
      <c r="G252" s="155"/>
      <c r="H252" s="155"/>
      <c r="I252" s="155"/>
    </row>
    <row r="253" spans="1:9" s="156" customFormat="1" ht="14.5" hidden="1" customHeight="1" outlineLevel="1" x14ac:dyDescent="0.35">
      <c r="A253" s="157"/>
      <c r="B253" s="155"/>
      <c r="C253" s="155"/>
      <c r="D253" s="155"/>
      <c r="E253" s="155"/>
      <c r="F253" s="155"/>
      <c r="G253" s="155"/>
      <c r="H253" s="155"/>
      <c r="I253" s="155"/>
    </row>
    <row r="254" spans="1:9" s="156" customFormat="1" ht="14.5" hidden="1" customHeight="1" outlineLevel="1" x14ac:dyDescent="0.35">
      <c r="A254" s="157"/>
      <c r="B254" s="155"/>
      <c r="C254" s="155"/>
      <c r="D254" s="155"/>
      <c r="E254" s="155"/>
      <c r="F254" s="155"/>
      <c r="G254" s="155"/>
      <c r="H254" s="155"/>
      <c r="I254" s="155"/>
    </row>
    <row r="255" spans="1:9" s="156" customFormat="1" ht="14.5" hidden="1" customHeight="1" outlineLevel="1" x14ac:dyDescent="0.35">
      <c r="A255" s="157"/>
      <c r="B255" s="155"/>
      <c r="C255" s="155"/>
      <c r="D255" s="155"/>
      <c r="E255" s="155"/>
      <c r="F255" s="155"/>
      <c r="G255" s="155"/>
      <c r="H255" s="155"/>
      <c r="I255" s="155"/>
    </row>
    <row r="256" spans="1:9" s="156" customFormat="1" ht="14.5" hidden="1" customHeight="1" outlineLevel="1" x14ac:dyDescent="0.35">
      <c r="A256" s="157"/>
      <c r="B256" s="155"/>
      <c r="C256" s="155"/>
      <c r="D256" s="155"/>
      <c r="E256" s="155"/>
      <c r="F256" s="155"/>
      <c r="G256" s="155"/>
      <c r="H256" s="155"/>
      <c r="I256" s="155"/>
    </row>
    <row r="257" spans="1:78" s="156" customFormat="1" ht="14.5" hidden="1" customHeight="1" outlineLevel="1" x14ac:dyDescent="0.35">
      <c r="A257" s="157"/>
      <c r="B257" s="155"/>
      <c r="C257" s="155"/>
      <c r="D257" s="155"/>
      <c r="E257" s="155"/>
      <c r="F257" s="155"/>
      <c r="G257" s="155"/>
      <c r="H257" s="155"/>
      <c r="I257" s="155"/>
    </row>
    <row r="258" spans="1:78" s="156" customFormat="1" ht="14.5" hidden="1" customHeight="1" outlineLevel="1" x14ac:dyDescent="0.35">
      <c r="A258" s="157"/>
      <c r="B258" s="155"/>
      <c r="C258" s="155"/>
      <c r="D258" s="155"/>
      <c r="E258" s="155"/>
      <c r="F258" s="155"/>
      <c r="G258" s="155"/>
      <c r="H258" s="155"/>
      <c r="I258" s="155"/>
    </row>
    <row r="259" spans="1:78" s="156" customFormat="1" ht="14.5" hidden="1" customHeight="1" outlineLevel="1" x14ac:dyDescent="0.35">
      <c r="A259" s="157"/>
      <c r="B259" s="155"/>
      <c r="C259" s="155"/>
      <c r="D259" s="155"/>
      <c r="E259" s="155"/>
      <c r="F259" s="155"/>
      <c r="G259" s="155"/>
      <c r="H259" s="155"/>
      <c r="I259" s="155"/>
    </row>
    <row r="260" spans="1:78" s="156" customFormat="1" ht="14.5" hidden="1" customHeight="1" outlineLevel="1" x14ac:dyDescent="0.35">
      <c r="A260" s="157"/>
      <c r="B260" s="155"/>
      <c r="C260" s="155"/>
      <c r="D260" s="155"/>
      <c r="E260" s="155"/>
      <c r="F260" s="155"/>
      <c r="G260" s="155"/>
      <c r="H260" s="155"/>
      <c r="I260" s="155"/>
    </row>
    <row r="261" spans="1:78" s="156" customFormat="1" ht="14.5" hidden="1" customHeight="1" outlineLevel="1" x14ac:dyDescent="0.35">
      <c r="A261" s="157"/>
      <c r="B261" s="155"/>
      <c r="C261" s="155"/>
      <c r="D261" s="155"/>
      <c r="E261" s="155"/>
      <c r="F261" s="155"/>
      <c r="G261" s="155"/>
      <c r="H261" s="155"/>
      <c r="I261" s="155"/>
    </row>
    <row r="262" spans="1:78" s="156" customFormat="1" ht="14.5" hidden="1" customHeight="1" outlineLevel="1" x14ac:dyDescent="0.35">
      <c r="A262" s="157"/>
      <c r="B262" s="155"/>
      <c r="C262" s="155"/>
      <c r="D262" s="155"/>
      <c r="E262" s="155"/>
      <c r="F262" s="155"/>
      <c r="G262" s="155"/>
      <c r="H262" s="155"/>
      <c r="I262" s="155"/>
    </row>
    <row r="263" spans="1:78" s="156" customFormat="1" collapsed="1" x14ac:dyDescent="0.35">
      <c r="A263" s="100"/>
      <c r="B263" s="155"/>
      <c r="C263" s="155"/>
      <c r="D263" s="155"/>
      <c r="E263" s="155"/>
      <c r="F263" s="155"/>
      <c r="G263" s="155"/>
      <c r="H263" s="155"/>
      <c r="I263" s="155"/>
    </row>
    <row r="264" spans="1:78" s="156" customFormat="1" x14ac:dyDescent="0.35">
      <c r="A264" s="155"/>
      <c r="B264" s="155"/>
      <c r="C264" s="155"/>
      <c r="D264" s="155"/>
      <c r="E264" s="155"/>
      <c r="F264" s="155"/>
      <c r="G264" s="155"/>
      <c r="H264" s="155"/>
      <c r="I264" s="155"/>
    </row>
    <row r="265" spans="1:78" s="156" customFormat="1" x14ac:dyDescent="0.35">
      <c r="A265" s="155"/>
      <c r="B265" s="155"/>
      <c r="C265" s="155"/>
      <c r="D265" s="155"/>
      <c r="E265" s="155"/>
      <c r="F265" s="155"/>
      <c r="G265" s="155"/>
      <c r="H265" s="155"/>
      <c r="I265" s="155"/>
    </row>
    <row r="266" spans="1:78" x14ac:dyDescent="0.35">
      <c r="BY266" s="156"/>
      <c r="BZ266" s="156"/>
    </row>
    <row r="267" spans="1:78" x14ac:dyDescent="0.35">
      <c r="BY267" s="156"/>
      <c r="BZ267" s="156"/>
    </row>
    <row r="268" spans="1:78" x14ac:dyDescent="0.35">
      <c r="BY268" s="156"/>
      <c r="BZ268" s="156"/>
    </row>
    <row r="269" spans="1:78" x14ac:dyDescent="0.35">
      <c r="BY269" s="156"/>
      <c r="BZ269" s="156"/>
    </row>
    <row r="270" spans="1:78" x14ac:dyDescent="0.35">
      <c r="BY270" s="156"/>
      <c r="BZ270" s="156"/>
    </row>
    <row r="271" spans="1:78" x14ac:dyDescent="0.35">
      <c r="BY271" s="156"/>
      <c r="BZ271" s="156"/>
    </row>
  </sheetData>
  <mergeCells count="5753">
    <mergeCell ref="BA208:BB208"/>
    <mergeCell ref="BA209:BB209"/>
    <mergeCell ref="BA212:BB212"/>
    <mergeCell ref="BA213:BB213"/>
    <mergeCell ref="BA1:BB1"/>
    <mergeCell ref="BA6:BB6"/>
    <mergeCell ref="BA7:BB7"/>
    <mergeCell ref="BA8:BB8"/>
    <mergeCell ref="BA9:BB9"/>
    <mergeCell ref="BA10:BB10"/>
    <mergeCell ref="BA11:BB11"/>
    <mergeCell ref="BA14:BB14"/>
    <mergeCell ref="BA15:BB15"/>
    <mergeCell ref="BA16:BB16"/>
    <mergeCell ref="BA17:BB17"/>
    <mergeCell ref="BA18:BB18"/>
    <mergeCell ref="BA19:BB19"/>
    <mergeCell ref="BA22:BB22"/>
    <mergeCell ref="BA23:BB23"/>
    <mergeCell ref="BA24:BB24"/>
    <mergeCell ref="BA27:BB27"/>
    <mergeCell ref="BU207:BV207"/>
    <mergeCell ref="BU208:BV208"/>
    <mergeCell ref="BU209:BV209"/>
    <mergeCell ref="BU212:BV212"/>
    <mergeCell ref="BU213:BV213"/>
    <mergeCell ref="BU186:BV186"/>
    <mergeCell ref="BU187:BV187"/>
    <mergeCell ref="BU188:BV188"/>
    <mergeCell ref="BU191:BV191"/>
    <mergeCell ref="BU192:BV192"/>
    <mergeCell ref="BU193:BV193"/>
    <mergeCell ref="BU194:BV194"/>
    <mergeCell ref="BU195:BV195"/>
    <mergeCell ref="BU196:BV196"/>
    <mergeCell ref="BU197:BV197"/>
    <mergeCell ref="BU198:BV198"/>
    <mergeCell ref="BU199:BV199"/>
    <mergeCell ref="BU200:BV200"/>
    <mergeCell ref="BU201:BV201"/>
    <mergeCell ref="BU202:BV202"/>
    <mergeCell ref="BU203:BV203"/>
    <mergeCell ref="BU206:BV206"/>
    <mergeCell ref="BU163:BV163"/>
    <mergeCell ref="BU164:BV164"/>
    <mergeCell ref="BU165:BV165"/>
    <mergeCell ref="BU166:BV166"/>
    <mergeCell ref="BU167:BV167"/>
    <mergeCell ref="BU168:BV168"/>
    <mergeCell ref="BU171:BV171"/>
    <mergeCell ref="BU172:BV172"/>
    <mergeCell ref="BU173:BV173"/>
    <mergeCell ref="BU174:BV174"/>
    <mergeCell ref="BU177:BV177"/>
    <mergeCell ref="BU178:BV178"/>
    <mergeCell ref="BU179:BV179"/>
    <mergeCell ref="BU180:BV180"/>
    <mergeCell ref="BU181:BV181"/>
    <mergeCell ref="BU184:BV184"/>
    <mergeCell ref="BU185:BV185"/>
    <mergeCell ref="BU144:BV144"/>
    <mergeCell ref="BU145:BV145"/>
    <mergeCell ref="BU146:BV146"/>
    <mergeCell ref="BU147:BV147"/>
    <mergeCell ref="BU148:BV148"/>
    <mergeCell ref="BU149:BV149"/>
    <mergeCell ref="BU150:BV150"/>
    <mergeCell ref="BU151:BV151"/>
    <mergeCell ref="BU152:BV152"/>
    <mergeCell ref="BU153:BV153"/>
    <mergeCell ref="BU154:BV154"/>
    <mergeCell ref="BU155:BV155"/>
    <mergeCell ref="BU158:BV158"/>
    <mergeCell ref="BU159:BV159"/>
    <mergeCell ref="BU160:BV160"/>
    <mergeCell ref="BU161:BV161"/>
    <mergeCell ref="BU162:BV162"/>
    <mergeCell ref="BU119:BV119"/>
    <mergeCell ref="BU122:BV122"/>
    <mergeCell ref="BU123:BV123"/>
    <mergeCell ref="BU124:BV124"/>
    <mergeCell ref="BU125:BV125"/>
    <mergeCell ref="BU128:BV128"/>
    <mergeCell ref="BU129:BV129"/>
    <mergeCell ref="BU130:BV130"/>
    <mergeCell ref="BU131:BV131"/>
    <mergeCell ref="BU132:BV132"/>
    <mergeCell ref="BU135:BV135"/>
    <mergeCell ref="BU136:BV136"/>
    <mergeCell ref="BU137:BV137"/>
    <mergeCell ref="BU138:BV138"/>
    <mergeCell ref="BU139:BV139"/>
    <mergeCell ref="BU140:BV140"/>
    <mergeCell ref="BU143:BV143"/>
    <mergeCell ref="BU100:BV100"/>
    <mergeCell ref="BU101:BV101"/>
    <mergeCell ref="BU102:BV102"/>
    <mergeCell ref="BU103:BV103"/>
    <mergeCell ref="BU104:BV104"/>
    <mergeCell ref="BU105:BV105"/>
    <mergeCell ref="BU106:BV106"/>
    <mergeCell ref="BU107:BV107"/>
    <mergeCell ref="BU108:BV108"/>
    <mergeCell ref="BU109:BV109"/>
    <mergeCell ref="BU110:BV110"/>
    <mergeCell ref="BU111:BV111"/>
    <mergeCell ref="BU112:BV112"/>
    <mergeCell ref="BU115:BV115"/>
    <mergeCell ref="BU116:BV116"/>
    <mergeCell ref="BU117:BV117"/>
    <mergeCell ref="BU118:BV118"/>
    <mergeCell ref="BU79:BV79"/>
    <mergeCell ref="BU80:BV80"/>
    <mergeCell ref="BU81:BV81"/>
    <mergeCell ref="BU84:BV84"/>
    <mergeCell ref="BU85:BV85"/>
    <mergeCell ref="BU86:BV86"/>
    <mergeCell ref="BU87:BV87"/>
    <mergeCell ref="BU88:BV88"/>
    <mergeCell ref="BU89:BV89"/>
    <mergeCell ref="BU92:BV92"/>
    <mergeCell ref="BU93:BV93"/>
    <mergeCell ref="BU94:BV94"/>
    <mergeCell ref="BU95:BV95"/>
    <mergeCell ref="BU96:BV96"/>
    <mergeCell ref="BU97:BV97"/>
    <mergeCell ref="BU98:BV98"/>
    <mergeCell ref="BU99:BV99"/>
    <mergeCell ref="BU60:BV60"/>
    <mergeCell ref="BU61:BV61"/>
    <mergeCell ref="BU62:BV62"/>
    <mergeCell ref="BU63:BV63"/>
    <mergeCell ref="BU64:BV64"/>
    <mergeCell ref="BU65:BV65"/>
    <mergeCell ref="BU66:BV66"/>
    <mergeCell ref="BU67:BV67"/>
    <mergeCell ref="BU70:BV70"/>
    <mergeCell ref="BU71:BV71"/>
    <mergeCell ref="BU72:BV72"/>
    <mergeCell ref="BU73:BV73"/>
    <mergeCell ref="BU74:BV74"/>
    <mergeCell ref="BU75:BV75"/>
    <mergeCell ref="BU76:BV76"/>
    <mergeCell ref="BU77:BV77"/>
    <mergeCell ref="BU78:BV78"/>
    <mergeCell ref="BU35:BV35"/>
    <mergeCell ref="BU36:BV36"/>
    <mergeCell ref="BU37:BV37"/>
    <mergeCell ref="BU38:BV38"/>
    <mergeCell ref="BU41:BV41"/>
    <mergeCell ref="BU42:BV42"/>
    <mergeCell ref="BU43:BV43"/>
    <mergeCell ref="BU44:BV44"/>
    <mergeCell ref="BU45:BV45"/>
    <mergeCell ref="BU46:BV46"/>
    <mergeCell ref="BU49:BV49"/>
    <mergeCell ref="BU50:BV50"/>
    <mergeCell ref="BU51:BV51"/>
    <mergeCell ref="BU52:BV52"/>
    <mergeCell ref="BU55:BV55"/>
    <mergeCell ref="BU56:BV56"/>
    <mergeCell ref="BU59:BV59"/>
    <mergeCell ref="BS200:BT200"/>
    <mergeCell ref="BS201:BT201"/>
    <mergeCell ref="BS202:BT202"/>
    <mergeCell ref="BS203:BT203"/>
    <mergeCell ref="BS206:BT206"/>
    <mergeCell ref="BS207:BT207"/>
    <mergeCell ref="BS208:BT208"/>
    <mergeCell ref="BS209:BT209"/>
    <mergeCell ref="BS212:BT212"/>
    <mergeCell ref="BS213:BT213"/>
    <mergeCell ref="BU1:BV1"/>
    <mergeCell ref="BU6:BV6"/>
    <mergeCell ref="BU7:BV7"/>
    <mergeCell ref="BU8:BV8"/>
    <mergeCell ref="BU9:BV9"/>
    <mergeCell ref="BU10:BV10"/>
    <mergeCell ref="BU11:BV11"/>
    <mergeCell ref="BU14:BV14"/>
    <mergeCell ref="BU15:BV15"/>
    <mergeCell ref="BU16:BV16"/>
    <mergeCell ref="BU17:BV17"/>
    <mergeCell ref="BU18:BV18"/>
    <mergeCell ref="BU19:BV19"/>
    <mergeCell ref="BU22:BV22"/>
    <mergeCell ref="BU23:BV23"/>
    <mergeCell ref="BU24:BV24"/>
    <mergeCell ref="BU27:BV27"/>
    <mergeCell ref="BU28:BV28"/>
    <mergeCell ref="BU29:BV29"/>
    <mergeCell ref="BU30:BV30"/>
    <mergeCell ref="BU31:BV31"/>
    <mergeCell ref="BU32:BV32"/>
    <mergeCell ref="BS179:BT179"/>
    <mergeCell ref="BS180:BT180"/>
    <mergeCell ref="BS181:BT181"/>
    <mergeCell ref="BS184:BT184"/>
    <mergeCell ref="BS185:BT185"/>
    <mergeCell ref="BS186:BT186"/>
    <mergeCell ref="BS187:BT187"/>
    <mergeCell ref="BS188:BT188"/>
    <mergeCell ref="BS191:BT191"/>
    <mergeCell ref="BS192:BT192"/>
    <mergeCell ref="BS193:BT193"/>
    <mergeCell ref="BS194:BT194"/>
    <mergeCell ref="BS195:BT195"/>
    <mergeCell ref="BS196:BT196"/>
    <mergeCell ref="BS197:BT197"/>
    <mergeCell ref="BS198:BT198"/>
    <mergeCell ref="BS199:BT199"/>
    <mergeCell ref="BS158:BT158"/>
    <mergeCell ref="BS159:BT159"/>
    <mergeCell ref="BS160:BT160"/>
    <mergeCell ref="BS161:BT161"/>
    <mergeCell ref="BS162:BT162"/>
    <mergeCell ref="BS163:BT163"/>
    <mergeCell ref="BS164:BT164"/>
    <mergeCell ref="BS165:BT165"/>
    <mergeCell ref="BS166:BT166"/>
    <mergeCell ref="BS167:BT167"/>
    <mergeCell ref="BS168:BT168"/>
    <mergeCell ref="BS171:BT171"/>
    <mergeCell ref="BS172:BT172"/>
    <mergeCell ref="BS173:BT173"/>
    <mergeCell ref="BS174:BT174"/>
    <mergeCell ref="BS177:BT177"/>
    <mergeCell ref="BS178:BT178"/>
    <mergeCell ref="BS137:BT137"/>
    <mergeCell ref="BS138:BT138"/>
    <mergeCell ref="BS139:BT139"/>
    <mergeCell ref="BS140:BT140"/>
    <mergeCell ref="BS143:BT143"/>
    <mergeCell ref="BS144:BT144"/>
    <mergeCell ref="BS145:BT145"/>
    <mergeCell ref="BS146:BT146"/>
    <mergeCell ref="BS147:BT147"/>
    <mergeCell ref="BS148:BT148"/>
    <mergeCell ref="BS149:BT149"/>
    <mergeCell ref="BS150:BT150"/>
    <mergeCell ref="BS151:BT151"/>
    <mergeCell ref="BS152:BT152"/>
    <mergeCell ref="BS153:BT153"/>
    <mergeCell ref="BS154:BT154"/>
    <mergeCell ref="BS155:BT155"/>
    <mergeCell ref="BS112:BT112"/>
    <mergeCell ref="BS115:BT115"/>
    <mergeCell ref="BS116:BT116"/>
    <mergeCell ref="BS117:BT117"/>
    <mergeCell ref="BS118:BT118"/>
    <mergeCell ref="BS119:BT119"/>
    <mergeCell ref="BS122:BT122"/>
    <mergeCell ref="BS123:BT123"/>
    <mergeCell ref="BS124:BT124"/>
    <mergeCell ref="BS125:BT125"/>
    <mergeCell ref="BS128:BT128"/>
    <mergeCell ref="BS129:BT129"/>
    <mergeCell ref="BS130:BT130"/>
    <mergeCell ref="BS131:BT131"/>
    <mergeCell ref="BS132:BT132"/>
    <mergeCell ref="BS135:BT135"/>
    <mergeCell ref="BS136:BT136"/>
    <mergeCell ref="BS95:BT95"/>
    <mergeCell ref="BS96:BT96"/>
    <mergeCell ref="BS97:BT97"/>
    <mergeCell ref="BS98:BT98"/>
    <mergeCell ref="BS99:BT99"/>
    <mergeCell ref="BS100:BT100"/>
    <mergeCell ref="BS101:BT101"/>
    <mergeCell ref="BS102:BT102"/>
    <mergeCell ref="BS103:BT103"/>
    <mergeCell ref="BS104:BT104"/>
    <mergeCell ref="BS105:BT105"/>
    <mergeCell ref="BS106:BT106"/>
    <mergeCell ref="BS107:BT107"/>
    <mergeCell ref="BS108:BT108"/>
    <mergeCell ref="BS109:BT109"/>
    <mergeCell ref="BS110:BT110"/>
    <mergeCell ref="BS111:BT111"/>
    <mergeCell ref="BS74:BT74"/>
    <mergeCell ref="BS75:BT75"/>
    <mergeCell ref="BS76:BT76"/>
    <mergeCell ref="BS77:BT77"/>
    <mergeCell ref="BS78:BT78"/>
    <mergeCell ref="BS79:BT79"/>
    <mergeCell ref="BS80:BT80"/>
    <mergeCell ref="BS81:BT81"/>
    <mergeCell ref="BS84:BT84"/>
    <mergeCell ref="BS85:BT85"/>
    <mergeCell ref="BS86:BT86"/>
    <mergeCell ref="BS87:BT87"/>
    <mergeCell ref="BS88:BT88"/>
    <mergeCell ref="BS89:BT89"/>
    <mergeCell ref="BS92:BT92"/>
    <mergeCell ref="BS93:BT93"/>
    <mergeCell ref="BS94:BT94"/>
    <mergeCell ref="BS51:BT51"/>
    <mergeCell ref="BS52:BT52"/>
    <mergeCell ref="BS55:BT55"/>
    <mergeCell ref="BS56:BT56"/>
    <mergeCell ref="BS59:BT59"/>
    <mergeCell ref="BS60:BT60"/>
    <mergeCell ref="BS61:BT61"/>
    <mergeCell ref="BS62:BT62"/>
    <mergeCell ref="BS63:BT63"/>
    <mergeCell ref="BS64:BT64"/>
    <mergeCell ref="BS65:BT65"/>
    <mergeCell ref="BS66:BT66"/>
    <mergeCell ref="BS67:BT67"/>
    <mergeCell ref="BS70:BT70"/>
    <mergeCell ref="BS71:BT71"/>
    <mergeCell ref="BS72:BT72"/>
    <mergeCell ref="BS73:BT73"/>
    <mergeCell ref="BS28:BT28"/>
    <mergeCell ref="BS29:BT29"/>
    <mergeCell ref="BS30:BT30"/>
    <mergeCell ref="BS31:BT31"/>
    <mergeCell ref="BS32:BT32"/>
    <mergeCell ref="BS35:BT35"/>
    <mergeCell ref="BS36:BT36"/>
    <mergeCell ref="BS37:BT37"/>
    <mergeCell ref="BS38:BT38"/>
    <mergeCell ref="BS41:BT41"/>
    <mergeCell ref="BS42:BT42"/>
    <mergeCell ref="BS43:BT43"/>
    <mergeCell ref="BS44:BT44"/>
    <mergeCell ref="BS45:BT45"/>
    <mergeCell ref="BS46:BT46"/>
    <mergeCell ref="BS49:BT49"/>
    <mergeCell ref="BS50:BT50"/>
    <mergeCell ref="BS1:BT1"/>
    <mergeCell ref="BS6:BT6"/>
    <mergeCell ref="BS7:BT7"/>
    <mergeCell ref="BS8:BT8"/>
    <mergeCell ref="BS9:BT9"/>
    <mergeCell ref="BS10:BT10"/>
    <mergeCell ref="BS11:BT11"/>
    <mergeCell ref="BS14:BT14"/>
    <mergeCell ref="BS15:BT15"/>
    <mergeCell ref="BS16:BT16"/>
    <mergeCell ref="BS17:BT17"/>
    <mergeCell ref="BS18:BT18"/>
    <mergeCell ref="BS19:BT19"/>
    <mergeCell ref="BS22:BT22"/>
    <mergeCell ref="BS23:BT23"/>
    <mergeCell ref="BS24:BT24"/>
    <mergeCell ref="BS27:BT27"/>
    <mergeCell ref="BQ193:BR193"/>
    <mergeCell ref="BQ194:BR194"/>
    <mergeCell ref="BQ195:BR195"/>
    <mergeCell ref="BQ196:BR196"/>
    <mergeCell ref="BQ197:BR197"/>
    <mergeCell ref="BQ198:BR198"/>
    <mergeCell ref="BQ199:BR199"/>
    <mergeCell ref="BQ200:BR200"/>
    <mergeCell ref="BQ201:BR201"/>
    <mergeCell ref="BQ202:BR202"/>
    <mergeCell ref="BQ203:BR203"/>
    <mergeCell ref="BQ206:BR206"/>
    <mergeCell ref="BQ207:BR207"/>
    <mergeCell ref="BQ208:BR208"/>
    <mergeCell ref="BQ209:BR209"/>
    <mergeCell ref="BQ212:BR212"/>
    <mergeCell ref="BQ213:BR213"/>
    <mergeCell ref="BQ168:BR168"/>
    <mergeCell ref="BQ171:BR171"/>
    <mergeCell ref="BQ172:BR172"/>
    <mergeCell ref="BQ173:BR173"/>
    <mergeCell ref="BQ174:BR174"/>
    <mergeCell ref="BQ177:BR177"/>
    <mergeCell ref="BQ178:BR178"/>
    <mergeCell ref="BQ179:BR179"/>
    <mergeCell ref="BQ180:BR180"/>
    <mergeCell ref="BQ181:BR181"/>
    <mergeCell ref="BQ184:BR184"/>
    <mergeCell ref="BQ185:BR185"/>
    <mergeCell ref="BQ186:BR186"/>
    <mergeCell ref="BQ187:BR187"/>
    <mergeCell ref="BQ188:BR188"/>
    <mergeCell ref="BQ191:BR191"/>
    <mergeCell ref="BQ192:BR192"/>
    <mergeCell ref="BQ149:BR149"/>
    <mergeCell ref="BQ150:BR150"/>
    <mergeCell ref="BQ151:BR151"/>
    <mergeCell ref="BQ152:BR152"/>
    <mergeCell ref="BQ153:BR153"/>
    <mergeCell ref="BQ154:BR154"/>
    <mergeCell ref="BQ155:BR155"/>
    <mergeCell ref="BQ158:BR158"/>
    <mergeCell ref="BQ159:BR159"/>
    <mergeCell ref="BQ160:BR160"/>
    <mergeCell ref="BQ161:BR161"/>
    <mergeCell ref="BQ162:BR162"/>
    <mergeCell ref="BQ163:BR163"/>
    <mergeCell ref="BQ164:BR164"/>
    <mergeCell ref="BQ165:BR165"/>
    <mergeCell ref="BQ166:BR166"/>
    <mergeCell ref="BQ167:BR167"/>
    <mergeCell ref="BQ128:BR128"/>
    <mergeCell ref="BQ129:BR129"/>
    <mergeCell ref="BQ130:BR130"/>
    <mergeCell ref="BQ131:BR131"/>
    <mergeCell ref="BQ132:BR132"/>
    <mergeCell ref="BQ135:BR135"/>
    <mergeCell ref="BQ136:BR136"/>
    <mergeCell ref="BQ137:BR137"/>
    <mergeCell ref="BQ138:BR138"/>
    <mergeCell ref="BQ139:BR139"/>
    <mergeCell ref="BQ140:BR140"/>
    <mergeCell ref="BQ143:BR143"/>
    <mergeCell ref="BQ144:BR144"/>
    <mergeCell ref="BQ145:BR145"/>
    <mergeCell ref="BQ146:BR146"/>
    <mergeCell ref="BQ147:BR147"/>
    <mergeCell ref="BQ148:BR148"/>
    <mergeCell ref="BQ105:BR105"/>
    <mergeCell ref="BQ106:BR106"/>
    <mergeCell ref="BQ107:BR107"/>
    <mergeCell ref="BQ108:BR108"/>
    <mergeCell ref="BQ109:BR109"/>
    <mergeCell ref="BQ110:BR110"/>
    <mergeCell ref="BQ111:BR111"/>
    <mergeCell ref="BQ112:BR112"/>
    <mergeCell ref="BQ115:BR115"/>
    <mergeCell ref="BQ116:BR116"/>
    <mergeCell ref="BQ117:BR117"/>
    <mergeCell ref="BQ118:BR118"/>
    <mergeCell ref="BQ119:BR119"/>
    <mergeCell ref="BQ122:BR122"/>
    <mergeCell ref="BQ123:BR123"/>
    <mergeCell ref="BQ124:BR124"/>
    <mergeCell ref="BQ125:BR125"/>
    <mergeCell ref="BQ86:BR86"/>
    <mergeCell ref="BQ87:BR87"/>
    <mergeCell ref="BQ88:BR88"/>
    <mergeCell ref="BQ89:BR89"/>
    <mergeCell ref="BQ92:BR92"/>
    <mergeCell ref="BQ93:BR93"/>
    <mergeCell ref="BQ94:BR94"/>
    <mergeCell ref="BQ95:BR95"/>
    <mergeCell ref="BQ96:BR96"/>
    <mergeCell ref="BQ97:BR97"/>
    <mergeCell ref="BQ98:BR98"/>
    <mergeCell ref="BQ99:BR99"/>
    <mergeCell ref="BQ100:BR100"/>
    <mergeCell ref="BQ101:BR101"/>
    <mergeCell ref="BQ102:BR102"/>
    <mergeCell ref="BQ103:BR103"/>
    <mergeCell ref="BQ104:BR104"/>
    <mergeCell ref="BQ65:BR65"/>
    <mergeCell ref="BQ66:BR66"/>
    <mergeCell ref="BQ67:BR67"/>
    <mergeCell ref="BQ70:BR70"/>
    <mergeCell ref="BQ71:BR71"/>
    <mergeCell ref="BQ72:BR72"/>
    <mergeCell ref="BQ73:BR73"/>
    <mergeCell ref="BQ74:BR74"/>
    <mergeCell ref="BQ75:BR75"/>
    <mergeCell ref="BQ76:BR76"/>
    <mergeCell ref="BQ77:BR77"/>
    <mergeCell ref="BQ78:BR78"/>
    <mergeCell ref="BQ79:BR79"/>
    <mergeCell ref="BQ80:BR80"/>
    <mergeCell ref="BQ81:BR81"/>
    <mergeCell ref="BQ84:BR84"/>
    <mergeCell ref="BQ85:BR85"/>
    <mergeCell ref="BQ42:BR42"/>
    <mergeCell ref="BQ43:BR43"/>
    <mergeCell ref="BQ44:BR44"/>
    <mergeCell ref="BQ45:BR45"/>
    <mergeCell ref="BQ46:BR46"/>
    <mergeCell ref="BQ49:BR49"/>
    <mergeCell ref="BQ50:BR50"/>
    <mergeCell ref="BQ51:BR51"/>
    <mergeCell ref="BQ52:BR52"/>
    <mergeCell ref="BQ55:BR55"/>
    <mergeCell ref="BQ56:BR56"/>
    <mergeCell ref="BQ59:BR59"/>
    <mergeCell ref="BQ60:BR60"/>
    <mergeCell ref="BQ61:BR61"/>
    <mergeCell ref="BQ62:BR62"/>
    <mergeCell ref="BQ63:BR63"/>
    <mergeCell ref="BQ64:BR64"/>
    <mergeCell ref="BO207:BP207"/>
    <mergeCell ref="BO208:BP208"/>
    <mergeCell ref="BO209:BP209"/>
    <mergeCell ref="BO212:BP212"/>
    <mergeCell ref="BO213:BP213"/>
    <mergeCell ref="BQ1:BR1"/>
    <mergeCell ref="BQ6:BR6"/>
    <mergeCell ref="BQ7:BR7"/>
    <mergeCell ref="BQ8:BR8"/>
    <mergeCell ref="BQ9:BR9"/>
    <mergeCell ref="BQ10:BR10"/>
    <mergeCell ref="BQ11:BR11"/>
    <mergeCell ref="BQ14:BR14"/>
    <mergeCell ref="BQ15:BR15"/>
    <mergeCell ref="BQ16:BR16"/>
    <mergeCell ref="BQ17:BR17"/>
    <mergeCell ref="BQ18:BR18"/>
    <mergeCell ref="BQ19:BR19"/>
    <mergeCell ref="BQ22:BR22"/>
    <mergeCell ref="BQ23:BR23"/>
    <mergeCell ref="BQ24:BR24"/>
    <mergeCell ref="BQ27:BR27"/>
    <mergeCell ref="BQ28:BR28"/>
    <mergeCell ref="BQ29:BR29"/>
    <mergeCell ref="BQ30:BR30"/>
    <mergeCell ref="BQ31:BR31"/>
    <mergeCell ref="BQ32:BR32"/>
    <mergeCell ref="BQ35:BR35"/>
    <mergeCell ref="BQ36:BR36"/>
    <mergeCell ref="BQ37:BR37"/>
    <mergeCell ref="BQ38:BR38"/>
    <mergeCell ref="BQ41:BR41"/>
    <mergeCell ref="BO186:BP186"/>
    <mergeCell ref="BO187:BP187"/>
    <mergeCell ref="BO188:BP188"/>
    <mergeCell ref="BO191:BP191"/>
    <mergeCell ref="BO192:BP192"/>
    <mergeCell ref="BO193:BP193"/>
    <mergeCell ref="BO194:BP194"/>
    <mergeCell ref="BO195:BP195"/>
    <mergeCell ref="BO196:BP196"/>
    <mergeCell ref="BO197:BP197"/>
    <mergeCell ref="BO198:BP198"/>
    <mergeCell ref="BO199:BP199"/>
    <mergeCell ref="BO200:BP200"/>
    <mergeCell ref="BO201:BP201"/>
    <mergeCell ref="BO202:BP202"/>
    <mergeCell ref="BO203:BP203"/>
    <mergeCell ref="BO206:BP206"/>
    <mergeCell ref="BO163:BP163"/>
    <mergeCell ref="BO164:BP164"/>
    <mergeCell ref="BO165:BP165"/>
    <mergeCell ref="BO166:BP166"/>
    <mergeCell ref="BO167:BP167"/>
    <mergeCell ref="BO168:BP168"/>
    <mergeCell ref="BO171:BP171"/>
    <mergeCell ref="BO172:BP172"/>
    <mergeCell ref="BO173:BP173"/>
    <mergeCell ref="BO174:BP174"/>
    <mergeCell ref="BO177:BP177"/>
    <mergeCell ref="BO178:BP178"/>
    <mergeCell ref="BO179:BP179"/>
    <mergeCell ref="BO180:BP180"/>
    <mergeCell ref="BO181:BP181"/>
    <mergeCell ref="BO184:BP184"/>
    <mergeCell ref="BO185:BP185"/>
    <mergeCell ref="BO144:BP144"/>
    <mergeCell ref="BO145:BP145"/>
    <mergeCell ref="BO146:BP146"/>
    <mergeCell ref="BO147:BP147"/>
    <mergeCell ref="BO148:BP148"/>
    <mergeCell ref="BO149:BP149"/>
    <mergeCell ref="BO150:BP150"/>
    <mergeCell ref="BO151:BP151"/>
    <mergeCell ref="BO152:BP152"/>
    <mergeCell ref="BO153:BP153"/>
    <mergeCell ref="BO154:BP154"/>
    <mergeCell ref="BO155:BP155"/>
    <mergeCell ref="BO158:BP158"/>
    <mergeCell ref="BO159:BP159"/>
    <mergeCell ref="BO160:BP160"/>
    <mergeCell ref="BO161:BP161"/>
    <mergeCell ref="BO162:BP162"/>
    <mergeCell ref="BO119:BP119"/>
    <mergeCell ref="BO122:BP122"/>
    <mergeCell ref="BO123:BP123"/>
    <mergeCell ref="BO124:BP124"/>
    <mergeCell ref="BO125:BP125"/>
    <mergeCell ref="BO128:BP128"/>
    <mergeCell ref="BO129:BP129"/>
    <mergeCell ref="BO130:BP130"/>
    <mergeCell ref="BO131:BP131"/>
    <mergeCell ref="BO132:BP132"/>
    <mergeCell ref="BO135:BP135"/>
    <mergeCell ref="BO136:BP136"/>
    <mergeCell ref="BO137:BP137"/>
    <mergeCell ref="BO138:BP138"/>
    <mergeCell ref="BO139:BP139"/>
    <mergeCell ref="BO140:BP140"/>
    <mergeCell ref="BO143:BP143"/>
    <mergeCell ref="BO100:BP100"/>
    <mergeCell ref="BO101:BP101"/>
    <mergeCell ref="BO102:BP102"/>
    <mergeCell ref="BO103:BP103"/>
    <mergeCell ref="BO104:BP104"/>
    <mergeCell ref="BO105:BP105"/>
    <mergeCell ref="BO106:BP106"/>
    <mergeCell ref="BO107:BP107"/>
    <mergeCell ref="BO108:BP108"/>
    <mergeCell ref="BO109:BP109"/>
    <mergeCell ref="BO110:BP110"/>
    <mergeCell ref="BO111:BP111"/>
    <mergeCell ref="BO112:BP112"/>
    <mergeCell ref="BO115:BP115"/>
    <mergeCell ref="BO116:BP116"/>
    <mergeCell ref="BO117:BP117"/>
    <mergeCell ref="BO118:BP118"/>
    <mergeCell ref="BO79:BP79"/>
    <mergeCell ref="BO80:BP80"/>
    <mergeCell ref="BO81:BP81"/>
    <mergeCell ref="BO84:BP84"/>
    <mergeCell ref="BO85:BP85"/>
    <mergeCell ref="BO86:BP86"/>
    <mergeCell ref="BO87:BP87"/>
    <mergeCell ref="BO88:BP88"/>
    <mergeCell ref="BO89:BP89"/>
    <mergeCell ref="BO92:BP92"/>
    <mergeCell ref="BO93:BP93"/>
    <mergeCell ref="BO94:BP94"/>
    <mergeCell ref="BO95:BP95"/>
    <mergeCell ref="BO96:BP96"/>
    <mergeCell ref="BO97:BP97"/>
    <mergeCell ref="BO98:BP98"/>
    <mergeCell ref="BO99:BP99"/>
    <mergeCell ref="BO60:BP60"/>
    <mergeCell ref="BO61:BP61"/>
    <mergeCell ref="BO62:BP62"/>
    <mergeCell ref="BO63:BP63"/>
    <mergeCell ref="BO64:BP64"/>
    <mergeCell ref="BO65:BP65"/>
    <mergeCell ref="BO66:BP66"/>
    <mergeCell ref="BO67:BP67"/>
    <mergeCell ref="BO70:BP70"/>
    <mergeCell ref="BO71:BP71"/>
    <mergeCell ref="BO72:BP72"/>
    <mergeCell ref="BO73:BP73"/>
    <mergeCell ref="BO74:BP74"/>
    <mergeCell ref="BO75:BP75"/>
    <mergeCell ref="BO76:BP76"/>
    <mergeCell ref="BO77:BP77"/>
    <mergeCell ref="BO78:BP78"/>
    <mergeCell ref="BO35:BP35"/>
    <mergeCell ref="BO36:BP36"/>
    <mergeCell ref="BO37:BP37"/>
    <mergeCell ref="BO38:BP38"/>
    <mergeCell ref="BO41:BP41"/>
    <mergeCell ref="BO42:BP42"/>
    <mergeCell ref="BO43:BP43"/>
    <mergeCell ref="BO44:BP44"/>
    <mergeCell ref="BO45:BP45"/>
    <mergeCell ref="BO46:BP46"/>
    <mergeCell ref="BO49:BP49"/>
    <mergeCell ref="BO50:BP50"/>
    <mergeCell ref="BO51:BP51"/>
    <mergeCell ref="BO52:BP52"/>
    <mergeCell ref="BO55:BP55"/>
    <mergeCell ref="BO56:BP56"/>
    <mergeCell ref="BO59:BP59"/>
    <mergeCell ref="BM200:BN200"/>
    <mergeCell ref="BM201:BN201"/>
    <mergeCell ref="BM202:BN202"/>
    <mergeCell ref="BM203:BN203"/>
    <mergeCell ref="BM206:BN206"/>
    <mergeCell ref="BM207:BN207"/>
    <mergeCell ref="BM208:BN208"/>
    <mergeCell ref="BM209:BN209"/>
    <mergeCell ref="BM212:BN212"/>
    <mergeCell ref="BM213:BN213"/>
    <mergeCell ref="BO1:BP1"/>
    <mergeCell ref="BO6:BP6"/>
    <mergeCell ref="BO7:BP7"/>
    <mergeCell ref="BO8:BP8"/>
    <mergeCell ref="BO9:BP9"/>
    <mergeCell ref="BO10:BP10"/>
    <mergeCell ref="BO11:BP11"/>
    <mergeCell ref="BO14:BP14"/>
    <mergeCell ref="BO15:BP15"/>
    <mergeCell ref="BO16:BP16"/>
    <mergeCell ref="BO17:BP17"/>
    <mergeCell ref="BO18:BP18"/>
    <mergeCell ref="BO19:BP19"/>
    <mergeCell ref="BO22:BP22"/>
    <mergeCell ref="BO23:BP23"/>
    <mergeCell ref="BO24:BP24"/>
    <mergeCell ref="BO27:BP27"/>
    <mergeCell ref="BO28:BP28"/>
    <mergeCell ref="BO29:BP29"/>
    <mergeCell ref="BO30:BP30"/>
    <mergeCell ref="BO31:BP31"/>
    <mergeCell ref="BO32:BP32"/>
    <mergeCell ref="BM179:BN179"/>
    <mergeCell ref="BM180:BN180"/>
    <mergeCell ref="BM181:BN181"/>
    <mergeCell ref="BM184:BN184"/>
    <mergeCell ref="BM185:BN185"/>
    <mergeCell ref="BM186:BN186"/>
    <mergeCell ref="BM187:BN187"/>
    <mergeCell ref="BM188:BN188"/>
    <mergeCell ref="BM191:BN191"/>
    <mergeCell ref="BM192:BN192"/>
    <mergeCell ref="BM193:BN193"/>
    <mergeCell ref="BM194:BN194"/>
    <mergeCell ref="BM195:BN195"/>
    <mergeCell ref="BM196:BN196"/>
    <mergeCell ref="BM197:BN197"/>
    <mergeCell ref="BM198:BN198"/>
    <mergeCell ref="BM199:BN199"/>
    <mergeCell ref="BM158:BN158"/>
    <mergeCell ref="BM159:BN159"/>
    <mergeCell ref="BM160:BN160"/>
    <mergeCell ref="BM161:BN161"/>
    <mergeCell ref="BM162:BN162"/>
    <mergeCell ref="BM163:BN163"/>
    <mergeCell ref="BM164:BN164"/>
    <mergeCell ref="BM165:BN165"/>
    <mergeCell ref="BM166:BN166"/>
    <mergeCell ref="BM167:BN167"/>
    <mergeCell ref="BM168:BN168"/>
    <mergeCell ref="BM171:BN171"/>
    <mergeCell ref="BM172:BN172"/>
    <mergeCell ref="BM173:BN173"/>
    <mergeCell ref="BM174:BN174"/>
    <mergeCell ref="BM177:BN177"/>
    <mergeCell ref="BM178:BN178"/>
    <mergeCell ref="BM137:BN137"/>
    <mergeCell ref="BM138:BN138"/>
    <mergeCell ref="BM139:BN139"/>
    <mergeCell ref="BM140:BN140"/>
    <mergeCell ref="BM143:BN143"/>
    <mergeCell ref="BM144:BN144"/>
    <mergeCell ref="BM145:BN145"/>
    <mergeCell ref="BM146:BN146"/>
    <mergeCell ref="BM147:BN147"/>
    <mergeCell ref="BM148:BN148"/>
    <mergeCell ref="BM149:BN149"/>
    <mergeCell ref="BM150:BN150"/>
    <mergeCell ref="BM151:BN151"/>
    <mergeCell ref="BM152:BN152"/>
    <mergeCell ref="BM153:BN153"/>
    <mergeCell ref="BM154:BN154"/>
    <mergeCell ref="BM155:BN155"/>
    <mergeCell ref="BM112:BN112"/>
    <mergeCell ref="BM115:BN115"/>
    <mergeCell ref="BM116:BN116"/>
    <mergeCell ref="BM117:BN117"/>
    <mergeCell ref="BM118:BN118"/>
    <mergeCell ref="BM119:BN119"/>
    <mergeCell ref="BM122:BN122"/>
    <mergeCell ref="BM123:BN123"/>
    <mergeCell ref="BM124:BN124"/>
    <mergeCell ref="BM125:BN125"/>
    <mergeCell ref="BM128:BN128"/>
    <mergeCell ref="BM129:BN129"/>
    <mergeCell ref="BM130:BN130"/>
    <mergeCell ref="BM131:BN131"/>
    <mergeCell ref="BM132:BN132"/>
    <mergeCell ref="BM135:BN135"/>
    <mergeCell ref="BM136:BN136"/>
    <mergeCell ref="BM95:BN95"/>
    <mergeCell ref="BM96:BN96"/>
    <mergeCell ref="BM97:BN97"/>
    <mergeCell ref="BM98:BN98"/>
    <mergeCell ref="BM99:BN99"/>
    <mergeCell ref="BM100:BN100"/>
    <mergeCell ref="BM101:BN101"/>
    <mergeCell ref="BM102:BN102"/>
    <mergeCell ref="BM103:BN103"/>
    <mergeCell ref="BM104:BN104"/>
    <mergeCell ref="BM105:BN105"/>
    <mergeCell ref="BM106:BN106"/>
    <mergeCell ref="BM107:BN107"/>
    <mergeCell ref="BM108:BN108"/>
    <mergeCell ref="BM109:BN109"/>
    <mergeCell ref="BM110:BN110"/>
    <mergeCell ref="BM111:BN111"/>
    <mergeCell ref="BM74:BN74"/>
    <mergeCell ref="BM75:BN75"/>
    <mergeCell ref="BM76:BN76"/>
    <mergeCell ref="BM77:BN77"/>
    <mergeCell ref="BM78:BN78"/>
    <mergeCell ref="BM79:BN79"/>
    <mergeCell ref="BM80:BN80"/>
    <mergeCell ref="BM81:BN81"/>
    <mergeCell ref="BM84:BN84"/>
    <mergeCell ref="BM85:BN85"/>
    <mergeCell ref="BM86:BN86"/>
    <mergeCell ref="BM87:BN87"/>
    <mergeCell ref="BM88:BN88"/>
    <mergeCell ref="BM89:BN89"/>
    <mergeCell ref="BM92:BN92"/>
    <mergeCell ref="BM93:BN93"/>
    <mergeCell ref="BM94:BN94"/>
    <mergeCell ref="BM51:BN51"/>
    <mergeCell ref="BM52:BN52"/>
    <mergeCell ref="BM55:BN55"/>
    <mergeCell ref="BM56:BN56"/>
    <mergeCell ref="BM59:BN59"/>
    <mergeCell ref="BM60:BN60"/>
    <mergeCell ref="BM61:BN61"/>
    <mergeCell ref="BM62:BN62"/>
    <mergeCell ref="BM63:BN63"/>
    <mergeCell ref="BM64:BN64"/>
    <mergeCell ref="BM65:BN65"/>
    <mergeCell ref="BM66:BN66"/>
    <mergeCell ref="BM67:BN67"/>
    <mergeCell ref="BM70:BN70"/>
    <mergeCell ref="BM71:BN71"/>
    <mergeCell ref="BM72:BN72"/>
    <mergeCell ref="BM73:BN73"/>
    <mergeCell ref="BM28:BN28"/>
    <mergeCell ref="BM29:BN29"/>
    <mergeCell ref="BM30:BN30"/>
    <mergeCell ref="BM31:BN31"/>
    <mergeCell ref="BM32:BN32"/>
    <mergeCell ref="BM35:BN35"/>
    <mergeCell ref="BM36:BN36"/>
    <mergeCell ref="BM37:BN37"/>
    <mergeCell ref="BM38:BN38"/>
    <mergeCell ref="BM41:BN41"/>
    <mergeCell ref="BM42:BN42"/>
    <mergeCell ref="BM43:BN43"/>
    <mergeCell ref="BM44:BN44"/>
    <mergeCell ref="BM45:BN45"/>
    <mergeCell ref="BM46:BN46"/>
    <mergeCell ref="BM49:BN49"/>
    <mergeCell ref="BM50:BN50"/>
    <mergeCell ref="BM1:BN1"/>
    <mergeCell ref="BM6:BN6"/>
    <mergeCell ref="BM7:BN7"/>
    <mergeCell ref="BM8:BN8"/>
    <mergeCell ref="BM9:BN9"/>
    <mergeCell ref="BM10:BN10"/>
    <mergeCell ref="BM11:BN11"/>
    <mergeCell ref="BM14:BN14"/>
    <mergeCell ref="BM15:BN15"/>
    <mergeCell ref="BM16:BN16"/>
    <mergeCell ref="BM17:BN17"/>
    <mergeCell ref="BM18:BN18"/>
    <mergeCell ref="BM19:BN19"/>
    <mergeCell ref="BM22:BN22"/>
    <mergeCell ref="BM23:BN23"/>
    <mergeCell ref="BM24:BN24"/>
    <mergeCell ref="BM27:BN27"/>
    <mergeCell ref="S197:T197"/>
    <mergeCell ref="S198:T198"/>
    <mergeCell ref="S199:T199"/>
    <mergeCell ref="S200:T200"/>
    <mergeCell ref="S201:T201"/>
    <mergeCell ref="S202:T202"/>
    <mergeCell ref="S203:T203"/>
    <mergeCell ref="S206:T206"/>
    <mergeCell ref="S207:T207"/>
    <mergeCell ref="S208:T208"/>
    <mergeCell ref="S209:T209"/>
    <mergeCell ref="S212:T212"/>
    <mergeCell ref="S213:T213"/>
    <mergeCell ref="S174:T174"/>
    <mergeCell ref="S177:T177"/>
    <mergeCell ref="S178:T178"/>
    <mergeCell ref="S179:T179"/>
    <mergeCell ref="S180:T180"/>
    <mergeCell ref="S181:T181"/>
    <mergeCell ref="S184:T184"/>
    <mergeCell ref="S185:T185"/>
    <mergeCell ref="S186:T186"/>
    <mergeCell ref="S187:T187"/>
    <mergeCell ref="S188:T188"/>
    <mergeCell ref="S191:T191"/>
    <mergeCell ref="S192:T192"/>
    <mergeCell ref="S193:T193"/>
    <mergeCell ref="S194:T194"/>
    <mergeCell ref="S195:T195"/>
    <mergeCell ref="S196:T196"/>
    <mergeCell ref="S150:T150"/>
    <mergeCell ref="S151:T151"/>
    <mergeCell ref="S152:T152"/>
    <mergeCell ref="S153:T153"/>
    <mergeCell ref="S154:T154"/>
    <mergeCell ref="S155:T155"/>
    <mergeCell ref="S158:T158"/>
    <mergeCell ref="S159:T159"/>
    <mergeCell ref="S160:T160"/>
    <mergeCell ref="S161:T161"/>
    <mergeCell ref="S162:T162"/>
    <mergeCell ref="S163:T163"/>
    <mergeCell ref="S164:T164"/>
    <mergeCell ref="S165:T165"/>
    <mergeCell ref="S166:T166"/>
    <mergeCell ref="S167:T167"/>
    <mergeCell ref="S168:T168"/>
    <mergeCell ref="S128:T128"/>
    <mergeCell ref="S129:T129"/>
    <mergeCell ref="S130:T130"/>
    <mergeCell ref="S131:T131"/>
    <mergeCell ref="S132:T132"/>
    <mergeCell ref="S135:T135"/>
    <mergeCell ref="S136:T136"/>
    <mergeCell ref="S137:T137"/>
    <mergeCell ref="S138:T138"/>
    <mergeCell ref="S139:T139"/>
    <mergeCell ref="S140:T140"/>
    <mergeCell ref="S143:T143"/>
    <mergeCell ref="S144:T144"/>
    <mergeCell ref="S145:T145"/>
    <mergeCell ref="S146:T146"/>
    <mergeCell ref="S147:T147"/>
    <mergeCell ref="S148:T148"/>
    <mergeCell ref="S104:T104"/>
    <mergeCell ref="S105:T105"/>
    <mergeCell ref="S106:T106"/>
    <mergeCell ref="S107:T107"/>
    <mergeCell ref="S108:T108"/>
    <mergeCell ref="S109:T109"/>
    <mergeCell ref="S110:T110"/>
    <mergeCell ref="S111:T111"/>
    <mergeCell ref="S112:T112"/>
    <mergeCell ref="S115:T115"/>
    <mergeCell ref="S116:T116"/>
    <mergeCell ref="S117:T117"/>
    <mergeCell ref="S118:T118"/>
    <mergeCell ref="S119:T119"/>
    <mergeCell ref="S122:T122"/>
    <mergeCell ref="S123:T123"/>
    <mergeCell ref="S124:T124"/>
    <mergeCell ref="S85:T85"/>
    <mergeCell ref="S86:T86"/>
    <mergeCell ref="S87:T87"/>
    <mergeCell ref="S88:T88"/>
    <mergeCell ref="S89:T89"/>
    <mergeCell ref="S92:T92"/>
    <mergeCell ref="S93:T93"/>
    <mergeCell ref="S94:T94"/>
    <mergeCell ref="S95:T95"/>
    <mergeCell ref="S96:T96"/>
    <mergeCell ref="S97:T97"/>
    <mergeCell ref="S98:T98"/>
    <mergeCell ref="S99:T99"/>
    <mergeCell ref="S100:T100"/>
    <mergeCell ref="S101:T101"/>
    <mergeCell ref="S102:T102"/>
    <mergeCell ref="S103:T103"/>
    <mergeCell ref="S63:T63"/>
    <mergeCell ref="S64:T64"/>
    <mergeCell ref="S65:T65"/>
    <mergeCell ref="S66:T66"/>
    <mergeCell ref="S67:T67"/>
    <mergeCell ref="S70:T70"/>
    <mergeCell ref="S71:T71"/>
    <mergeCell ref="S72:T72"/>
    <mergeCell ref="S73:T73"/>
    <mergeCell ref="S74:T74"/>
    <mergeCell ref="S75:T75"/>
    <mergeCell ref="S76:T76"/>
    <mergeCell ref="S77:T77"/>
    <mergeCell ref="S78:T78"/>
    <mergeCell ref="S79:T79"/>
    <mergeCell ref="S80:T80"/>
    <mergeCell ref="S81:T81"/>
    <mergeCell ref="S38:T38"/>
    <mergeCell ref="S41:T41"/>
    <mergeCell ref="S42:T42"/>
    <mergeCell ref="S43:T43"/>
    <mergeCell ref="S44:T44"/>
    <mergeCell ref="S45:T45"/>
    <mergeCell ref="S46:T46"/>
    <mergeCell ref="S49:T49"/>
    <mergeCell ref="S50:T50"/>
    <mergeCell ref="S51:T51"/>
    <mergeCell ref="S52:T52"/>
    <mergeCell ref="S55:T55"/>
    <mergeCell ref="S56:T56"/>
    <mergeCell ref="S59:T59"/>
    <mergeCell ref="S60:T60"/>
    <mergeCell ref="S61:T61"/>
    <mergeCell ref="S62:T62"/>
    <mergeCell ref="S8:T8"/>
    <mergeCell ref="S9:T9"/>
    <mergeCell ref="S10:T10"/>
    <mergeCell ref="S11:T11"/>
    <mergeCell ref="S14:T14"/>
    <mergeCell ref="S15:T15"/>
    <mergeCell ref="S16:T16"/>
    <mergeCell ref="S17:T17"/>
    <mergeCell ref="S18:T18"/>
    <mergeCell ref="S19:T19"/>
    <mergeCell ref="S22:T22"/>
    <mergeCell ref="S23:T23"/>
    <mergeCell ref="S24:T24"/>
    <mergeCell ref="S27:T27"/>
    <mergeCell ref="S28:T28"/>
    <mergeCell ref="S29:T29"/>
    <mergeCell ref="S30:T30"/>
    <mergeCell ref="U198:V198"/>
    <mergeCell ref="U199:V199"/>
    <mergeCell ref="U200:V200"/>
    <mergeCell ref="U201:V201"/>
    <mergeCell ref="U202:V202"/>
    <mergeCell ref="U203:V203"/>
    <mergeCell ref="U206:V206"/>
    <mergeCell ref="U207:V207"/>
    <mergeCell ref="U208:V208"/>
    <mergeCell ref="U209:V209"/>
    <mergeCell ref="U212:V212"/>
    <mergeCell ref="U213:V213"/>
    <mergeCell ref="U177:V177"/>
    <mergeCell ref="U178:V178"/>
    <mergeCell ref="U179:V179"/>
    <mergeCell ref="U180:V180"/>
    <mergeCell ref="U181:V181"/>
    <mergeCell ref="U184:V184"/>
    <mergeCell ref="U185:V185"/>
    <mergeCell ref="U186:V186"/>
    <mergeCell ref="U187:V187"/>
    <mergeCell ref="U188:V188"/>
    <mergeCell ref="U191:V191"/>
    <mergeCell ref="U192:V192"/>
    <mergeCell ref="U193:V193"/>
    <mergeCell ref="U194:V194"/>
    <mergeCell ref="U195:V195"/>
    <mergeCell ref="U196:V196"/>
    <mergeCell ref="U197:V197"/>
    <mergeCell ref="U151:V151"/>
    <mergeCell ref="U152:V152"/>
    <mergeCell ref="U153:V153"/>
    <mergeCell ref="U154:V154"/>
    <mergeCell ref="U155:V155"/>
    <mergeCell ref="U158:V158"/>
    <mergeCell ref="U159:V159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71:V171"/>
    <mergeCell ref="U130:V130"/>
    <mergeCell ref="U131:V131"/>
    <mergeCell ref="U132:V132"/>
    <mergeCell ref="U135:V135"/>
    <mergeCell ref="U136:V136"/>
    <mergeCell ref="U137:V137"/>
    <mergeCell ref="U138:V138"/>
    <mergeCell ref="U139:V139"/>
    <mergeCell ref="U140:V140"/>
    <mergeCell ref="U143:V143"/>
    <mergeCell ref="U144:V144"/>
    <mergeCell ref="U145:V145"/>
    <mergeCell ref="U146:V146"/>
    <mergeCell ref="U147:V147"/>
    <mergeCell ref="U148:V148"/>
    <mergeCell ref="U149:V149"/>
    <mergeCell ref="U150:V150"/>
    <mergeCell ref="U107:V107"/>
    <mergeCell ref="U108:V108"/>
    <mergeCell ref="U109:V109"/>
    <mergeCell ref="U110:V110"/>
    <mergeCell ref="U111:V111"/>
    <mergeCell ref="U112:V112"/>
    <mergeCell ref="U115:V115"/>
    <mergeCell ref="U116:V116"/>
    <mergeCell ref="U117:V117"/>
    <mergeCell ref="U118:V118"/>
    <mergeCell ref="U119:V119"/>
    <mergeCell ref="U122:V122"/>
    <mergeCell ref="U123:V123"/>
    <mergeCell ref="U124:V124"/>
    <mergeCell ref="U125:V125"/>
    <mergeCell ref="U128:V128"/>
    <mergeCell ref="U129:V129"/>
    <mergeCell ref="U87:V87"/>
    <mergeCell ref="U88:V88"/>
    <mergeCell ref="U89:V89"/>
    <mergeCell ref="U92:V92"/>
    <mergeCell ref="U93:V93"/>
    <mergeCell ref="U94:V94"/>
    <mergeCell ref="U95:V95"/>
    <mergeCell ref="U96:V96"/>
    <mergeCell ref="U97:V97"/>
    <mergeCell ref="U98:V98"/>
    <mergeCell ref="U99:V99"/>
    <mergeCell ref="U100:V100"/>
    <mergeCell ref="U101:V101"/>
    <mergeCell ref="U102:V102"/>
    <mergeCell ref="U103:V103"/>
    <mergeCell ref="U104:V104"/>
    <mergeCell ref="U105:V105"/>
    <mergeCell ref="U66:V66"/>
    <mergeCell ref="U67:V67"/>
    <mergeCell ref="U70:V70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U80:V80"/>
    <mergeCell ref="U81:V81"/>
    <mergeCell ref="U84:V84"/>
    <mergeCell ref="U85:V85"/>
    <mergeCell ref="U86:V86"/>
    <mergeCell ref="U41:V41"/>
    <mergeCell ref="U42:V42"/>
    <mergeCell ref="U43:V43"/>
    <mergeCell ref="U44:V44"/>
    <mergeCell ref="U45:V45"/>
    <mergeCell ref="U46:V46"/>
    <mergeCell ref="U49:V49"/>
    <mergeCell ref="U50:V50"/>
    <mergeCell ref="U51:V51"/>
    <mergeCell ref="U52:V52"/>
    <mergeCell ref="U55:V55"/>
    <mergeCell ref="U56:V56"/>
    <mergeCell ref="U59:V59"/>
    <mergeCell ref="U60:V60"/>
    <mergeCell ref="U61:V61"/>
    <mergeCell ref="U62:V62"/>
    <mergeCell ref="U63:V63"/>
    <mergeCell ref="U8:V8"/>
    <mergeCell ref="U9:V9"/>
    <mergeCell ref="U10:V10"/>
    <mergeCell ref="U11:V11"/>
    <mergeCell ref="U14:V14"/>
    <mergeCell ref="U15:V15"/>
    <mergeCell ref="U16:V16"/>
    <mergeCell ref="U17:V17"/>
    <mergeCell ref="U18:V18"/>
    <mergeCell ref="U19:V19"/>
    <mergeCell ref="U22:V22"/>
    <mergeCell ref="U23:V23"/>
    <mergeCell ref="U24:V24"/>
    <mergeCell ref="U27:V27"/>
    <mergeCell ref="U28:V28"/>
    <mergeCell ref="U29:V29"/>
    <mergeCell ref="U30:V30"/>
    <mergeCell ref="BW209:BX209"/>
    <mergeCell ref="BY209:BZ209"/>
    <mergeCell ref="BW212:BX212"/>
    <mergeCell ref="BY212:BZ212"/>
    <mergeCell ref="BW213:BX213"/>
    <mergeCell ref="BY213:BZ213"/>
    <mergeCell ref="BW206:BX206"/>
    <mergeCell ref="BY206:BZ206"/>
    <mergeCell ref="BW207:BX207"/>
    <mergeCell ref="BY207:BZ207"/>
    <mergeCell ref="BW208:BX208"/>
    <mergeCell ref="BY208:BZ208"/>
    <mergeCell ref="BW201:BX201"/>
    <mergeCell ref="BY201:BZ201"/>
    <mergeCell ref="BW202:BX202"/>
    <mergeCell ref="BY202:BZ202"/>
    <mergeCell ref="BW203:BX203"/>
    <mergeCell ref="BY203:BZ203"/>
    <mergeCell ref="BW198:BX198"/>
    <mergeCell ref="BY198:BZ198"/>
    <mergeCell ref="BW199:BX199"/>
    <mergeCell ref="BY199:BZ199"/>
    <mergeCell ref="BW200:BX200"/>
    <mergeCell ref="BY200:BZ200"/>
    <mergeCell ref="BW195:BX195"/>
    <mergeCell ref="BY195:BZ195"/>
    <mergeCell ref="BW196:BX196"/>
    <mergeCell ref="BY196:BZ196"/>
    <mergeCell ref="BW197:BX197"/>
    <mergeCell ref="BY197:BZ197"/>
    <mergeCell ref="BW192:BX192"/>
    <mergeCell ref="BY192:BZ192"/>
    <mergeCell ref="BW193:BX193"/>
    <mergeCell ref="BY193:BZ193"/>
    <mergeCell ref="BW194:BX194"/>
    <mergeCell ref="BY194:BZ194"/>
    <mergeCell ref="BW187:BX187"/>
    <mergeCell ref="BY187:BZ187"/>
    <mergeCell ref="BW188:BX188"/>
    <mergeCell ref="BY188:BZ188"/>
    <mergeCell ref="BW191:BX191"/>
    <mergeCell ref="BY191:BZ191"/>
    <mergeCell ref="BW184:BX184"/>
    <mergeCell ref="BY184:BZ184"/>
    <mergeCell ref="BW185:BX185"/>
    <mergeCell ref="BY185:BZ185"/>
    <mergeCell ref="BW186:BX186"/>
    <mergeCell ref="BY186:BZ186"/>
    <mergeCell ref="BW179:BX179"/>
    <mergeCell ref="BY179:BZ179"/>
    <mergeCell ref="BW180:BX180"/>
    <mergeCell ref="BY180:BZ180"/>
    <mergeCell ref="BW181:BX181"/>
    <mergeCell ref="BY181:BZ181"/>
    <mergeCell ref="BW174:BX174"/>
    <mergeCell ref="BY174:BZ174"/>
    <mergeCell ref="BW177:BX177"/>
    <mergeCell ref="BY177:BZ177"/>
    <mergeCell ref="BW178:BX178"/>
    <mergeCell ref="BY178:BZ178"/>
    <mergeCell ref="BW171:BX171"/>
    <mergeCell ref="BY171:BZ171"/>
    <mergeCell ref="BW172:BX172"/>
    <mergeCell ref="BY172:BZ172"/>
    <mergeCell ref="BW173:BX173"/>
    <mergeCell ref="BY173:BZ173"/>
    <mergeCell ref="BW166:BX166"/>
    <mergeCell ref="BY166:BZ166"/>
    <mergeCell ref="BW167:BX167"/>
    <mergeCell ref="BY167:BZ167"/>
    <mergeCell ref="BW168:BX168"/>
    <mergeCell ref="BY168:BZ168"/>
    <mergeCell ref="BW163:BX163"/>
    <mergeCell ref="BY163:BZ163"/>
    <mergeCell ref="BW164:BX164"/>
    <mergeCell ref="BY164:BZ164"/>
    <mergeCell ref="BW165:BX165"/>
    <mergeCell ref="BY165:BZ165"/>
    <mergeCell ref="BW160:BX160"/>
    <mergeCell ref="BY160:BZ160"/>
    <mergeCell ref="BW161:BX161"/>
    <mergeCell ref="BY161:BZ161"/>
    <mergeCell ref="BW162:BX162"/>
    <mergeCell ref="BY162:BZ162"/>
    <mergeCell ref="BW155:BX155"/>
    <mergeCell ref="BY155:BZ155"/>
    <mergeCell ref="BW158:BX158"/>
    <mergeCell ref="BY158:BZ158"/>
    <mergeCell ref="BW159:BX159"/>
    <mergeCell ref="BY159:BZ159"/>
    <mergeCell ref="BW152:BX152"/>
    <mergeCell ref="BY152:BZ152"/>
    <mergeCell ref="BW153:BX153"/>
    <mergeCell ref="BY153:BZ153"/>
    <mergeCell ref="BW154:BX154"/>
    <mergeCell ref="BY154:BZ154"/>
    <mergeCell ref="BW149:BX149"/>
    <mergeCell ref="BY149:BZ149"/>
    <mergeCell ref="BW150:BX150"/>
    <mergeCell ref="BY150:BZ150"/>
    <mergeCell ref="BW151:BX151"/>
    <mergeCell ref="BY151:BZ151"/>
    <mergeCell ref="BW146:BX146"/>
    <mergeCell ref="BY146:BZ146"/>
    <mergeCell ref="BW147:BX147"/>
    <mergeCell ref="BY147:BZ147"/>
    <mergeCell ref="BW148:BX148"/>
    <mergeCell ref="BY148:BZ148"/>
    <mergeCell ref="BW143:BX143"/>
    <mergeCell ref="BY143:BZ143"/>
    <mergeCell ref="BW144:BX144"/>
    <mergeCell ref="BY144:BZ144"/>
    <mergeCell ref="BW145:BX145"/>
    <mergeCell ref="BY145:BZ145"/>
    <mergeCell ref="BW138:BX138"/>
    <mergeCell ref="BY138:BZ138"/>
    <mergeCell ref="BW139:BX139"/>
    <mergeCell ref="BY139:BZ139"/>
    <mergeCell ref="BW140:BX140"/>
    <mergeCell ref="BY140:BZ140"/>
    <mergeCell ref="BW135:BX135"/>
    <mergeCell ref="BY135:BZ135"/>
    <mergeCell ref="BW136:BX136"/>
    <mergeCell ref="BY136:BZ136"/>
    <mergeCell ref="BW137:BX137"/>
    <mergeCell ref="BY137:BZ137"/>
    <mergeCell ref="BW130:BX130"/>
    <mergeCell ref="BY130:BZ130"/>
    <mergeCell ref="BW131:BX131"/>
    <mergeCell ref="BY131:BZ131"/>
    <mergeCell ref="BW132:BX132"/>
    <mergeCell ref="BY132:BZ132"/>
    <mergeCell ref="BW125:BX125"/>
    <mergeCell ref="BY125:BZ125"/>
    <mergeCell ref="BW128:BX128"/>
    <mergeCell ref="BY128:BZ128"/>
    <mergeCell ref="BW129:BX129"/>
    <mergeCell ref="BY129:BZ129"/>
    <mergeCell ref="BW122:BX122"/>
    <mergeCell ref="BY122:BZ122"/>
    <mergeCell ref="BW123:BX123"/>
    <mergeCell ref="BY123:BZ123"/>
    <mergeCell ref="BW124:BX124"/>
    <mergeCell ref="BY124:BZ124"/>
    <mergeCell ref="BW117:BX117"/>
    <mergeCell ref="BY117:BZ117"/>
    <mergeCell ref="BW118:BX118"/>
    <mergeCell ref="BY118:BZ118"/>
    <mergeCell ref="BW119:BX119"/>
    <mergeCell ref="BY119:BZ119"/>
    <mergeCell ref="BW112:BX112"/>
    <mergeCell ref="BY112:BZ112"/>
    <mergeCell ref="BW115:BX115"/>
    <mergeCell ref="BY115:BZ115"/>
    <mergeCell ref="BW116:BX116"/>
    <mergeCell ref="BY116:BZ116"/>
    <mergeCell ref="BW109:BX109"/>
    <mergeCell ref="BY109:BZ109"/>
    <mergeCell ref="BW110:BX110"/>
    <mergeCell ref="BY110:BZ110"/>
    <mergeCell ref="BW111:BX111"/>
    <mergeCell ref="BY111:BZ111"/>
    <mergeCell ref="BW106:BX106"/>
    <mergeCell ref="BY106:BZ106"/>
    <mergeCell ref="BW107:BX107"/>
    <mergeCell ref="BY107:BZ107"/>
    <mergeCell ref="BW108:BX108"/>
    <mergeCell ref="BY108:BZ108"/>
    <mergeCell ref="BW103:BX103"/>
    <mergeCell ref="BY103:BZ103"/>
    <mergeCell ref="BW104:BX104"/>
    <mergeCell ref="BY104:BZ104"/>
    <mergeCell ref="BW105:BX105"/>
    <mergeCell ref="BY105:BZ105"/>
    <mergeCell ref="BW100:BX100"/>
    <mergeCell ref="BY100:BZ100"/>
    <mergeCell ref="BW101:BX101"/>
    <mergeCell ref="BY101:BZ101"/>
    <mergeCell ref="BW102:BX102"/>
    <mergeCell ref="BY102:BZ102"/>
    <mergeCell ref="BW97:BX97"/>
    <mergeCell ref="BY97:BZ97"/>
    <mergeCell ref="BW98:BX98"/>
    <mergeCell ref="BY98:BZ98"/>
    <mergeCell ref="BW99:BX99"/>
    <mergeCell ref="BY99:BZ99"/>
    <mergeCell ref="BW94:BX94"/>
    <mergeCell ref="BY94:BZ94"/>
    <mergeCell ref="BW95:BX95"/>
    <mergeCell ref="BY95:BZ95"/>
    <mergeCell ref="BW96:BX96"/>
    <mergeCell ref="BY96:BZ96"/>
    <mergeCell ref="BW89:BX89"/>
    <mergeCell ref="BY89:BZ89"/>
    <mergeCell ref="BW92:BX92"/>
    <mergeCell ref="BY92:BZ92"/>
    <mergeCell ref="BW93:BX93"/>
    <mergeCell ref="BY93:BZ93"/>
    <mergeCell ref="BW86:BX86"/>
    <mergeCell ref="BY86:BZ86"/>
    <mergeCell ref="BW87:BX87"/>
    <mergeCell ref="BY87:BZ87"/>
    <mergeCell ref="BW88:BX88"/>
    <mergeCell ref="BY88:BZ88"/>
    <mergeCell ref="BW81:BX81"/>
    <mergeCell ref="BY81:BZ81"/>
    <mergeCell ref="BW84:BX84"/>
    <mergeCell ref="BY84:BZ84"/>
    <mergeCell ref="BW85:BX85"/>
    <mergeCell ref="BY85:BZ85"/>
    <mergeCell ref="BW78:BX78"/>
    <mergeCell ref="BY78:BZ78"/>
    <mergeCell ref="BW79:BX79"/>
    <mergeCell ref="BY79:BZ79"/>
    <mergeCell ref="BW80:BX80"/>
    <mergeCell ref="BY80:BZ80"/>
    <mergeCell ref="BW75:BX75"/>
    <mergeCell ref="BY75:BZ75"/>
    <mergeCell ref="BW76:BX76"/>
    <mergeCell ref="BY76:BZ76"/>
    <mergeCell ref="BW77:BX77"/>
    <mergeCell ref="BY77:BZ77"/>
    <mergeCell ref="BW72:BX72"/>
    <mergeCell ref="BY72:BZ72"/>
    <mergeCell ref="BW73:BX73"/>
    <mergeCell ref="BY73:BZ73"/>
    <mergeCell ref="BW74:BX74"/>
    <mergeCell ref="BY74:BZ74"/>
    <mergeCell ref="BW67:BX67"/>
    <mergeCell ref="BY67:BZ67"/>
    <mergeCell ref="BW70:BX70"/>
    <mergeCell ref="BY70:BZ70"/>
    <mergeCell ref="BW71:BX71"/>
    <mergeCell ref="BY71:BZ71"/>
    <mergeCell ref="BW64:BX64"/>
    <mergeCell ref="BY64:BZ64"/>
    <mergeCell ref="BW65:BX65"/>
    <mergeCell ref="BY65:BZ65"/>
    <mergeCell ref="BW66:BX66"/>
    <mergeCell ref="BY66:BZ66"/>
    <mergeCell ref="BW61:BX61"/>
    <mergeCell ref="BY61:BZ61"/>
    <mergeCell ref="BW62:BX62"/>
    <mergeCell ref="BY62:BZ62"/>
    <mergeCell ref="BW63:BX63"/>
    <mergeCell ref="BY63:BZ63"/>
    <mergeCell ref="BW56:BX56"/>
    <mergeCell ref="BY56:BZ56"/>
    <mergeCell ref="BW59:BX59"/>
    <mergeCell ref="BY59:BZ59"/>
    <mergeCell ref="BW60:BX60"/>
    <mergeCell ref="BY60:BZ60"/>
    <mergeCell ref="BW51:BX51"/>
    <mergeCell ref="BY51:BZ51"/>
    <mergeCell ref="BW52:BX52"/>
    <mergeCell ref="BY52:BZ52"/>
    <mergeCell ref="BW55:BX55"/>
    <mergeCell ref="BY55:BZ55"/>
    <mergeCell ref="BW46:BX46"/>
    <mergeCell ref="BY46:BZ46"/>
    <mergeCell ref="BW49:BX49"/>
    <mergeCell ref="BY49:BZ49"/>
    <mergeCell ref="BW50:BX50"/>
    <mergeCell ref="BY50:BZ50"/>
    <mergeCell ref="BW43:BX43"/>
    <mergeCell ref="BY43:BZ43"/>
    <mergeCell ref="BW44:BX44"/>
    <mergeCell ref="BY44:BZ44"/>
    <mergeCell ref="BW45:BX45"/>
    <mergeCell ref="BY45:BZ45"/>
    <mergeCell ref="BW38:BX38"/>
    <mergeCell ref="BY38:BZ38"/>
    <mergeCell ref="BW41:BX41"/>
    <mergeCell ref="BY41:BZ41"/>
    <mergeCell ref="BW42:BX42"/>
    <mergeCell ref="BY42:BZ42"/>
    <mergeCell ref="BW35:BX35"/>
    <mergeCell ref="BY35:BZ35"/>
    <mergeCell ref="BW36:BX36"/>
    <mergeCell ref="BY36:BZ36"/>
    <mergeCell ref="BW37:BX37"/>
    <mergeCell ref="BY37:BZ37"/>
    <mergeCell ref="BW30:BX30"/>
    <mergeCell ref="BY30:BZ30"/>
    <mergeCell ref="BW31:BX31"/>
    <mergeCell ref="BY31:BZ31"/>
    <mergeCell ref="BW32:BX32"/>
    <mergeCell ref="BY32:BZ32"/>
    <mergeCell ref="BW27:BX27"/>
    <mergeCell ref="BY27:BZ27"/>
    <mergeCell ref="BW28:BX28"/>
    <mergeCell ref="BY28:BZ28"/>
    <mergeCell ref="BW29:BX29"/>
    <mergeCell ref="BY29:BZ29"/>
    <mergeCell ref="BW22:BX22"/>
    <mergeCell ref="BY22:BZ22"/>
    <mergeCell ref="BW23:BX23"/>
    <mergeCell ref="BY23:BZ23"/>
    <mergeCell ref="BW24:BX24"/>
    <mergeCell ref="BY24:BZ24"/>
    <mergeCell ref="BW17:BX17"/>
    <mergeCell ref="BY17:BZ17"/>
    <mergeCell ref="BW18:BX18"/>
    <mergeCell ref="BY18:BZ18"/>
    <mergeCell ref="BW19:BX19"/>
    <mergeCell ref="BY19:BZ19"/>
    <mergeCell ref="BW14:BX14"/>
    <mergeCell ref="BY14:BZ14"/>
    <mergeCell ref="BW15:BX15"/>
    <mergeCell ref="BY15:BZ15"/>
    <mergeCell ref="BW16:BX16"/>
    <mergeCell ref="BY16:BZ16"/>
    <mergeCell ref="BW9:BX9"/>
    <mergeCell ref="BY9:BZ9"/>
    <mergeCell ref="BW10:BX10"/>
    <mergeCell ref="BY10:BZ10"/>
    <mergeCell ref="BW11:BX11"/>
    <mergeCell ref="BY11:BZ11"/>
    <mergeCell ref="BW6:BX6"/>
    <mergeCell ref="BY6:BZ6"/>
    <mergeCell ref="BW7:BX7"/>
    <mergeCell ref="BY7:BZ7"/>
    <mergeCell ref="BW8:BX8"/>
    <mergeCell ref="BY8:BZ8"/>
    <mergeCell ref="BW1:BX1"/>
    <mergeCell ref="BY1:BZ1"/>
    <mergeCell ref="BG2:BJ3"/>
    <mergeCell ref="BK2:BX3"/>
    <mergeCell ref="BY2:BZ3"/>
    <mergeCell ref="BG4:BJ4"/>
    <mergeCell ref="BK4:BX4"/>
    <mergeCell ref="BY4:BZ4"/>
    <mergeCell ref="AW213:AX213"/>
    <mergeCell ref="AY213:AZ213"/>
    <mergeCell ref="BE213:BF213"/>
    <mergeCell ref="BG213:BH213"/>
    <mergeCell ref="BI213:BJ213"/>
    <mergeCell ref="BK213:BL213"/>
    <mergeCell ref="AW212:AX212"/>
    <mergeCell ref="AY212:AZ212"/>
    <mergeCell ref="BE212:BF212"/>
    <mergeCell ref="BG212:BH212"/>
    <mergeCell ref="BI212:BJ212"/>
    <mergeCell ref="BK212:BL212"/>
    <mergeCell ref="AW209:AX209"/>
    <mergeCell ref="AY209:AZ209"/>
    <mergeCell ref="BE209:BF209"/>
    <mergeCell ref="BG209:BH209"/>
    <mergeCell ref="BI209:BJ209"/>
    <mergeCell ref="BK209:BL209"/>
    <mergeCell ref="AW208:AX208"/>
    <mergeCell ref="AY208:AZ208"/>
    <mergeCell ref="BE208:BF208"/>
    <mergeCell ref="BG208:BH208"/>
    <mergeCell ref="BI208:BJ208"/>
    <mergeCell ref="BK208:BL208"/>
    <mergeCell ref="AW207:AX207"/>
    <mergeCell ref="AY207:AZ207"/>
    <mergeCell ref="BE207:BF207"/>
    <mergeCell ref="BG207:BH207"/>
    <mergeCell ref="BI207:BJ207"/>
    <mergeCell ref="BK207:BL207"/>
    <mergeCell ref="AW206:AX206"/>
    <mergeCell ref="AY206:AZ206"/>
    <mergeCell ref="BE206:BF206"/>
    <mergeCell ref="BG206:BH206"/>
    <mergeCell ref="BI206:BJ206"/>
    <mergeCell ref="BK206:BL206"/>
    <mergeCell ref="AW203:AX203"/>
    <mergeCell ref="AY203:AZ203"/>
    <mergeCell ref="BE203:BF203"/>
    <mergeCell ref="BG203:BH203"/>
    <mergeCell ref="BI203:BJ203"/>
    <mergeCell ref="BK203:BL203"/>
    <mergeCell ref="BC203:BD203"/>
    <mergeCell ref="BC206:BD206"/>
    <mergeCell ref="BC207:BD207"/>
    <mergeCell ref="BA203:BB203"/>
    <mergeCell ref="BA206:BB206"/>
    <mergeCell ref="BA207:BB207"/>
    <mergeCell ref="AW202:AX202"/>
    <mergeCell ref="AY202:AZ202"/>
    <mergeCell ref="BE202:BF202"/>
    <mergeCell ref="BG202:BH202"/>
    <mergeCell ref="BI202:BJ202"/>
    <mergeCell ref="BK202:BL202"/>
    <mergeCell ref="AW201:AX201"/>
    <mergeCell ref="AY201:AZ201"/>
    <mergeCell ref="BE201:BF201"/>
    <mergeCell ref="BG201:BH201"/>
    <mergeCell ref="BI201:BJ201"/>
    <mergeCell ref="BK201:BL201"/>
    <mergeCell ref="AW200:AX200"/>
    <mergeCell ref="AY200:AZ200"/>
    <mergeCell ref="BE200:BF200"/>
    <mergeCell ref="BG200:BH200"/>
    <mergeCell ref="BI200:BJ200"/>
    <mergeCell ref="BK200:BL200"/>
    <mergeCell ref="BC200:BD200"/>
    <mergeCell ref="BC201:BD201"/>
    <mergeCell ref="BC202:BD202"/>
    <mergeCell ref="BA200:BB200"/>
    <mergeCell ref="BA201:BB201"/>
    <mergeCell ref="BA202:BB202"/>
    <mergeCell ref="AW199:AX199"/>
    <mergeCell ref="AY199:AZ199"/>
    <mergeCell ref="BE199:BF199"/>
    <mergeCell ref="BG199:BH199"/>
    <mergeCell ref="BI199:BJ199"/>
    <mergeCell ref="BK199:BL199"/>
    <mergeCell ref="AW198:AX198"/>
    <mergeCell ref="AY198:AZ198"/>
    <mergeCell ref="BE198:BF198"/>
    <mergeCell ref="BG198:BH198"/>
    <mergeCell ref="BI198:BJ198"/>
    <mergeCell ref="BK198:BL198"/>
    <mergeCell ref="AW197:AX197"/>
    <mergeCell ref="AY197:AZ197"/>
    <mergeCell ref="BE197:BF197"/>
    <mergeCell ref="BG197:BH197"/>
    <mergeCell ref="BI197:BJ197"/>
    <mergeCell ref="BK197:BL197"/>
    <mergeCell ref="BC197:BD197"/>
    <mergeCell ref="BC198:BD198"/>
    <mergeCell ref="BC199:BD199"/>
    <mergeCell ref="BA197:BB197"/>
    <mergeCell ref="BA198:BB198"/>
    <mergeCell ref="BA199:BB199"/>
    <mergeCell ref="AW196:AX196"/>
    <mergeCell ref="AY196:AZ196"/>
    <mergeCell ref="BE196:BF196"/>
    <mergeCell ref="BG196:BH196"/>
    <mergeCell ref="BI196:BJ196"/>
    <mergeCell ref="BK196:BL196"/>
    <mergeCell ref="AW195:AX195"/>
    <mergeCell ref="AY195:AZ195"/>
    <mergeCell ref="BE195:BF195"/>
    <mergeCell ref="BG195:BH195"/>
    <mergeCell ref="BI195:BJ195"/>
    <mergeCell ref="BK195:BL195"/>
    <mergeCell ref="AW194:AX194"/>
    <mergeCell ref="AY194:AZ194"/>
    <mergeCell ref="BE194:BF194"/>
    <mergeCell ref="BG194:BH194"/>
    <mergeCell ref="BI194:BJ194"/>
    <mergeCell ref="BK194:BL194"/>
    <mergeCell ref="BC194:BD194"/>
    <mergeCell ref="BC195:BD195"/>
    <mergeCell ref="BC196:BD196"/>
    <mergeCell ref="BA194:BB194"/>
    <mergeCell ref="BA195:BB195"/>
    <mergeCell ref="BA196:BB196"/>
    <mergeCell ref="AW193:AX193"/>
    <mergeCell ref="AY193:AZ193"/>
    <mergeCell ref="BE193:BF193"/>
    <mergeCell ref="BG193:BH193"/>
    <mergeCell ref="BI193:BJ193"/>
    <mergeCell ref="BK193:BL193"/>
    <mergeCell ref="AW192:AX192"/>
    <mergeCell ref="AY192:AZ192"/>
    <mergeCell ref="BE192:BF192"/>
    <mergeCell ref="BG192:BH192"/>
    <mergeCell ref="BI192:BJ192"/>
    <mergeCell ref="BK192:BL192"/>
    <mergeCell ref="AW191:AX191"/>
    <mergeCell ref="AY191:AZ191"/>
    <mergeCell ref="BE191:BF191"/>
    <mergeCell ref="BG191:BH191"/>
    <mergeCell ref="BI191:BJ191"/>
    <mergeCell ref="BK191:BL191"/>
    <mergeCell ref="BC191:BD191"/>
    <mergeCell ref="BC192:BD192"/>
    <mergeCell ref="BC193:BD193"/>
    <mergeCell ref="BA191:BB191"/>
    <mergeCell ref="BA192:BB192"/>
    <mergeCell ref="BA193:BB193"/>
    <mergeCell ref="AW188:AX188"/>
    <mergeCell ref="AY188:AZ188"/>
    <mergeCell ref="BE188:BF188"/>
    <mergeCell ref="BG188:BH188"/>
    <mergeCell ref="BI188:BJ188"/>
    <mergeCell ref="BK188:BL188"/>
    <mergeCell ref="AW187:AX187"/>
    <mergeCell ref="AY187:AZ187"/>
    <mergeCell ref="BE187:BF187"/>
    <mergeCell ref="BG187:BH187"/>
    <mergeCell ref="BI187:BJ187"/>
    <mergeCell ref="BK187:BL187"/>
    <mergeCell ref="AW186:AX186"/>
    <mergeCell ref="AY186:AZ186"/>
    <mergeCell ref="BE186:BF186"/>
    <mergeCell ref="BG186:BH186"/>
    <mergeCell ref="BI186:BJ186"/>
    <mergeCell ref="BK186:BL186"/>
    <mergeCell ref="BC186:BD186"/>
    <mergeCell ref="BC187:BD187"/>
    <mergeCell ref="BC188:BD188"/>
    <mergeCell ref="BA186:BB186"/>
    <mergeCell ref="BA187:BB187"/>
    <mergeCell ref="BA188:BB188"/>
    <mergeCell ref="AW185:AX185"/>
    <mergeCell ref="AY185:AZ185"/>
    <mergeCell ref="BE185:BF185"/>
    <mergeCell ref="BG185:BH185"/>
    <mergeCell ref="BI185:BJ185"/>
    <mergeCell ref="BK185:BL185"/>
    <mergeCell ref="AW184:AX184"/>
    <mergeCell ref="AY184:AZ184"/>
    <mergeCell ref="BE184:BF184"/>
    <mergeCell ref="BG184:BH184"/>
    <mergeCell ref="BI184:BJ184"/>
    <mergeCell ref="BK184:BL184"/>
    <mergeCell ref="AW181:AX181"/>
    <mergeCell ref="AY181:AZ181"/>
    <mergeCell ref="BE181:BF181"/>
    <mergeCell ref="BG181:BH181"/>
    <mergeCell ref="BI181:BJ181"/>
    <mergeCell ref="BK181:BL181"/>
    <mergeCell ref="BC181:BD181"/>
    <mergeCell ref="BC184:BD184"/>
    <mergeCell ref="BC185:BD185"/>
    <mergeCell ref="BA181:BB181"/>
    <mergeCell ref="BA184:BB184"/>
    <mergeCell ref="BA185:BB185"/>
    <mergeCell ref="AW180:AX180"/>
    <mergeCell ref="AY180:AZ180"/>
    <mergeCell ref="BE180:BF180"/>
    <mergeCell ref="BG180:BH180"/>
    <mergeCell ref="BI180:BJ180"/>
    <mergeCell ref="BK180:BL180"/>
    <mergeCell ref="AW179:AX179"/>
    <mergeCell ref="AY179:AZ179"/>
    <mergeCell ref="BE179:BF179"/>
    <mergeCell ref="BG179:BH179"/>
    <mergeCell ref="BI179:BJ179"/>
    <mergeCell ref="BK179:BL179"/>
    <mergeCell ref="AW178:AX178"/>
    <mergeCell ref="AY178:AZ178"/>
    <mergeCell ref="BE178:BF178"/>
    <mergeCell ref="BG178:BH178"/>
    <mergeCell ref="BI178:BJ178"/>
    <mergeCell ref="BK178:BL178"/>
    <mergeCell ref="BC178:BD178"/>
    <mergeCell ref="BC179:BD179"/>
    <mergeCell ref="BC180:BD180"/>
    <mergeCell ref="BA178:BB178"/>
    <mergeCell ref="BA179:BB179"/>
    <mergeCell ref="BA180:BB180"/>
    <mergeCell ref="AW177:AX177"/>
    <mergeCell ref="AY177:AZ177"/>
    <mergeCell ref="BE177:BF177"/>
    <mergeCell ref="BG177:BH177"/>
    <mergeCell ref="BI177:BJ177"/>
    <mergeCell ref="BK177:BL177"/>
    <mergeCell ref="AW174:AX174"/>
    <mergeCell ref="AY174:AZ174"/>
    <mergeCell ref="BE174:BF174"/>
    <mergeCell ref="BG174:BH174"/>
    <mergeCell ref="BI174:BJ174"/>
    <mergeCell ref="BK174:BL174"/>
    <mergeCell ref="AW173:AX173"/>
    <mergeCell ref="AY173:AZ173"/>
    <mergeCell ref="BE173:BF173"/>
    <mergeCell ref="BG173:BH173"/>
    <mergeCell ref="BI173:BJ173"/>
    <mergeCell ref="BK173:BL173"/>
    <mergeCell ref="BC173:BD173"/>
    <mergeCell ref="BC174:BD174"/>
    <mergeCell ref="BC177:BD177"/>
    <mergeCell ref="BA173:BB173"/>
    <mergeCell ref="BA174:BB174"/>
    <mergeCell ref="BA177:BB177"/>
    <mergeCell ref="AW172:AX172"/>
    <mergeCell ref="AY172:AZ172"/>
    <mergeCell ref="BE172:BF172"/>
    <mergeCell ref="BG172:BH172"/>
    <mergeCell ref="BI172:BJ172"/>
    <mergeCell ref="BK172:BL172"/>
    <mergeCell ref="AW171:AX171"/>
    <mergeCell ref="AY171:AZ171"/>
    <mergeCell ref="BE171:BF171"/>
    <mergeCell ref="BG171:BH171"/>
    <mergeCell ref="BI171:BJ171"/>
    <mergeCell ref="BK171:BL171"/>
    <mergeCell ref="AW168:AX168"/>
    <mergeCell ref="AY168:AZ168"/>
    <mergeCell ref="BE168:BF168"/>
    <mergeCell ref="BG168:BH168"/>
    <mergeCell ref="BI168:BJ168"/>
    <mergeCell ref="BK168:BL168"/>
    <mergeCell ref="BC168:BD168"/>
    <mergeCell ref="BC171:BD171"/>
    <mergeCell ref="BC172:BD172"/>
    <mergeCell ref="BA168:BB168"/>
    <mergeCell ref="BA171:BB171"/>
    <mergeCell ref="BA172:BB172"/>
    <mergeCell ref="AW167:AX167"/>
    <mergeCell ref="AY167:AZ167"/>
    <mergeCell ref="BE167:BF167"/>
    <mergeCell ref="BG167:BH167"/>
    <mergeCell ref="BI167:BJ167"/>
    <mergeCell ref="BK167:BL167"/>
    <mergeCell ref="AW166:AX166"/>
    <mergeCell ref="AY166:AZ166"/>
    <mergeCell ref="BE166:BF166"/>
    <mergeCell ref="BG166:BH166"/>
    <mergeCell ref="BI166:BJ166"/>
    <mergeCell ref="BK166:BL166"/>
    <mergeCell ref="AW165:AX165"/>
    <mergeCell ref="AY165:AZ165"/>
    <mergeCell ref="BE165:BF165"/>
    <mergeCell ref="BG165:BH165"/>
    <mergeCell ref="BI165:BJ165"/>
    <mergeCell ref="BK165:BL165"/>
    <mergeCell ref="BC165:BD165"/>
    <mergeCell ref="BC166:BD166"/>
    <mergeCell ref="BC167:BD167"/>
    <mergeCell ref="BA165:BB165"/>
    <mergeCell ref="BA166:BB166"/>
    <mergeCell ref="BA167:BB167"/>
    <mergeCell ref="AW164:AX164"/>
    <mergeCell ref="AY164:AZ164"/>
    <mergeCell ref="BE164:BF164"/>
    <mergeCell ref="BG164:BH164"/>
    <mergeCell ref="BI164:BJ164"/>
    <mergeCell ref="BK164:BL164"/>
    <mergeCell ref="AW163:AX163"/>
    <mergeCell ref="AY163:AZ163"/>
    <mergeCell ref="BE163:BF163"/>
    <mergeCell ref="BG163:BH163"/>
    <mergeCell ref="BI163:BJ163"/>
    <mergeCell ref="BK163:BL163"/>
    <mergeCell ref="AW162:AX162"/>
    <mergeCell ref="AY162:AZ162"/>
    <mergeCell ref="BE162:BF162"/>
    <mergeCell ref="BG162:BH162"/>
    <mergeCell ref="BI162:BJ162"/>
    <mergeCell ref="BK162:BL162"/>
    <mergeCell ref="BC162:BD162"/>
    <mergeCell ref="BC163:BD163"/>
    <mergeCell ref="BC164:BD164"/>
    <mergeCell ref="BA162:BB162"/>
    <mergeCell ref="BA163:BB163"/>
    <mergeCell ref="BA164:BB164"/>
    <mergeCell ref="AW161:AX161"/>
    <mergeCell ref="AY161:AZ161"/>
    <mergeCell ref="BE161:BF161"/>
    <mergeCell ref="BG161:BH161"/>
    <mergeCell ref="BI161:BJ161"/>
    <mergeCell ref="BK161:BL161"/>
    <mergeCell ref="AW160:AX160"/>
    <mergeCell ref="AY160:AZ160"/>
    <mergeCell ref="BE160:BF160"/>
    <mergeCell ref="BG160:BH160"/>
    <mergeCell ref="BI160:BJ160"/>
    <mergeCell ref="BK160:BL160"/>
    <mergeCell ref="AW159:AX159"/>
    <mergeCell ref="AY159:AZ159"/>
    <mergeCell ref="BE159:BF159"/>
    <mergeCell ref="BG159:BH159"/>
    <mergeCell ref="BI159:BJ159"/>
    <mergeCell ref="BK159:BL159"/>
    <mergeCell ref="BC159:BD159"/>
    <mergeCell ref="BC160:BD160"/>
    <mergeCell ref="BC161:BD161"/>
    <mergeCell ref="BA159:BB159"/>
    <mergeCell ref="BA160:BB160"/>
    <mergeCell ref="BA161:BB161"/>
    <mergeCell ref="AW158:AX158"/>
    <mergeCell ref="AY158:AZ158"/>
    <mergeCell ref="BE158:BF158"/>
    <mergeCell ref="BG158:BH158"/>
    <mergeCell ref="BI158:BJ158"/>
    <mergeCell ref="BK158:BL158"/>
    <mergeCell ref="AW155:AX155"/>
    <mergeCell ref="AY155:AZ155"/>
    <mergeCell ref="BE155:BF155"/>
    <mergeCell ref="BG155:BH155"/>
    <mergeCell ref="BI155:BJ155"/>
    <mergeCell ref="BK155:BL155"/>
    <mergeCell ref="AW154:AX154"/>
    <mergeCell ref="AY154:AZ154"/>
    <mergeCell ref="BE154:BF154"/>
    <mergeCell ref="BG154:BH154"/>
    <mergeCell ref="BI154:BJ154"/>
    <mergeCell ref="BK154:BL154"/>
    <mergeCell ref="BC154:BD154"/>
    <mergeCell ref="BC155:BD155"/>
    <mergeCell ref="BC158:BD158"/>
    <mergeCell ref="BA154:BB154"/>
    <mergeCell ref="BA155:BB155"/>
    <mergeCell ref="BA158:BB158"/>
    <mergeCell ref="AW153:AX153"/>
    <mergeCell ref="AY153:AZ153"/>
    <mergeCell ref="BE153:BF153"/>
    <mergeCell ref="BG153:BH153"/>
    <mergeCell ref="BI153:BJ153"/>
    <mergeCell ref="BK153:BL153"/>
    <mergeCell ref="AW152:AX152"/>
    <mergeCell ref="AY152:AZ152"/>
    <mergeCell ref="BE152:BF152"/>
    <mergeCell ref="BG152:BH152"/>
    <mergeCell ref="BI152:BJ152"/>
    <mergeCell ref="BK152:BL152"/>
    <mergeCell ref="AW151:AX151"/>
    <mergeCell ref="AY151:AZ151"/>
    <mergeCell ref="BE151:BF151"/>
    <mergeCell ref="BG151:BH151"/>
    <mergeCell ref="BI151:BJ151"/>
    <mergeCell ref="BK151:BL151"/>
    <mergeCell ref="BC151:BD151"/>
    <mergeCell ref="BC152:BD152"/>
    <mergeCell ref="BC153:BD153"/>
    <mergeCell ref="BA151:BB151"/>
    <mergeCell ref="BA152:BB152"/>
    <mergeCell ref="BA153:BB153"/>
    <mergeCell ref="AW150:AX150"/>
    <mergeCell ref="AY150:AZ150"/>
    <mergeCell ref="BE150:BF150"/>
    <mergeCell ref="BG150:BH150"/>
    <mergeCell ref="BI150:BJ150"/>
    <mergeCell ref="BK150:BL150"/>
    <mergeCell ref="AW149:AX149"/>
    <mergeCell ref="AY149:AZ149"/>
    <mergeCell ref="BE149:BF149"/>
    <mergeCell ref="BG149:BH149"/>
    <mergeCell ref="BI149:BJ149"/>
    <mergeCell ref="BK149:BL149"/>
    <mergeCell ref="AW148:AX148"/>
    <mergeCell ref="AY148:AZ148"/>
    <mergeCell ref="BE148:BF148"/>
    <mergeCell ref="BG148:BH148"/>
    <mergeCell ref="BI148:BJ148"/>
    <mergeCell ref="BK148:BL148"/>
    <mergeCell ref="BC148:BD148"/>
    <mergeCell ref="BC149:BD149"/>
    <mergeCell ref="BC150:BD150"/>
    <mergeCell ref="BA148:BB148"/>
    <mergeCell ref="BA149:BB149"/>
    <mergeCell ref="BA150:BB150"/>
    <mergeCell ref="AW147:AX147"/>
    <mergeCell ref="AY147:AZ147"/>
    <mergeCell ref="BE147:BF147"/>
    <mergeCell ref="BG147:BH147"/>
    <mergeCell ref="BI147:BJ147"/>
    <mergeCell ref="BK147:BL147"/>
    <mergeCell ref="AW146:AX146"/>
    <mergeCell ref="AY146:AZ146"/>
    <mergeCell ref="BE146:BF146"/>
    <mergeCell ref="BG146:BH146"/>
    <mergeCell ref="BI146:BJ146"/>
    <mergeCell ref="BK146:BL146"/>
    <mergeCell ref="AW145:AX145"/>
    <mergeCell ref="AY145:AZ145"/>
    <mergeCell ref="BE145:BF145"/>
    <mergeCell ref="BG145:BH145"/>
    <mergeCell ref="BI145:BJ145"/>
    <mergeCell ref="BK145:BL145"/>
    <mergeCell ref="BC145:BD145"/>
    <mergeCell ref="BC146:BD146"/>
    <mergeCell ref="BC147:BD147"/>
    <mergeCell ref="BA145:BB145"/>
    <mergeCell ref="BA146:BB146"/>
    <mergeCell ref="BA147:BB147"/>
    <mergeCell ref="AW144:AX144"/>
    <mergeCell ref="AY144:AZ144"/>
    <mergeCell ref="BE144:BF144"/>
    <mergeCell ref="BG144:BH144"/>
    <mergeCell ref="BI144:BJ144"/>
    <mergeCell ref="BK144:BL144"/>
    <mergeCell ref="AW143:AX143"/>
    <mergeCell ref="AY143:AZ143"/>
    <mergeCell ref="BE143:BF143"/>
    <mergeCell ref="BG143:BH143"/>
    <mergeCell ref="BI143:BJ143"/>
    <mergeCell ref="BK143:BL143"/>
    <mergeCell ref="AW140:AX140"/>
    <mergeCell ref="AY140:AZ140"/>
    <mergeCell ref="BE140:BF140"/>
    <mergeCell ref="BG140:BH140"/>
    <mergeCell ref="BI140:BJ140"/>
    <mergeCell ref="BK140:BL140"/>
    <mergeCell ref="BC140:BD140"/>
    <mergeCell ref="BC143:BD143"/>
    <mergeCell ref="BC144:BD144"/>
    <mergeCell ref="BA140:BB140"/>
    <mergeCell ref="BA143:BB143"/>
    <mergeCell ref="BA144:BB144"/>
    <mergeCell ref="AW139:AX139"/>
    <mergeCell ref="AY139:AZ139"/>
    <mergeCell ref="BE139:BF139"/>
    <mergeCell ref="BG139:BH139"/>
    <mergeCell ref="BI139:BJ139"/>
    <mergeCell ref="BK139:BL139"/>
    <mergeCell ref="AW138:AX138"/>
    <mergeCell ref="AY138:AZ138"/>
    <mergeCell ref="BE138:BF138"/>
    <mergeCell ref="BG138:BH138"/>
    <mergeCell ref="BI138:BJ138"/>
    <mergeCell ref="BK138:BL138"/>
    <mergeCell ref="AW137:AX137"/>
    <mergeCell ref="AY137:AZ137"/>
    <mergeCell ref="BE137:BF137"/>
    <mergeCell ref="BG137:BH137"/>
    <mergeCell ref="BI137:BJ137"/>
    <mergeCell ref="BK137:BL137"/>
    <mergeCell ref="BC137:BD137"/>
    <mergeCell ref="BC138:BD138"/>
    <mergeCell ref="BC139:BD139"/>
    <mergeCell ref="BA137:BB137"/>
    <mergeCell ref="BA138:BB138"/>
    <mergeCell ref="BA139:BB139"/>
    <mergeCell ref="AW136:AX136"/>
    <mergeCell ref="AY136:AZ136"/>
    <mergeCell ref="BE136:BF136"/>
    <mergeCell ref="BG136:BH136"/>
    <mergeCell ref="BI136:BJ136"/>
    <mergeCell ref="BK136:BL136"/>
    <mergeCell ref="AW135:AX135"/>
    <mergeCell ref="AY135:AZ135"/>
    <mergeCell ref="BE135:BF135"/>
    <mergeCell ref="BG135:BH135"/>
    <mergeCell ref="BI135:BJ135"/>
    <mergeCell ref="BK135:BL135"/>
    <mergeCell ref="AW132:AX132"/>
    <mergeCell ref="AY132:AZ132"/>
    <mergeCell ref="BE132:BF132"/>
    <mergeCell ref="BG132:BH132"/>
    <mergeCell ref="BI132:BJ132"/>
    <mergeCell ref="BK132:BL132"/>
    <mergeCell ref="BC132:BD132"/>
    <mergeCell ref="BC135:BD135"/>
    <mergeCell ref="BC136:BD136"/>
    <mergeCell ref="BA132:BB132"/>
    <mergeCell ref="BA135:BB135"/>
    <mergeCell ref="BA136:BB136"/>
    <mergeCell ref="AW131:AX131"/>
    <mergeCell ref="AY131:AZ131"/>
    <mergeCell ref="BE131:BF131"/>
    <mergeCell ref="BG131:BH131"/>
    <mergeCell ref="BI131:BJ131"/>
    <mergeCell ref="BK131:BL131"/>
    <mergeCell ref="AW130:AX130"/>
    <mergeCell ref="AY130:AZ130"/>
    <mergeCell ref="BE130:BF130"/>
    <mergeCell ref="BG130:BH130"/>
    <mergeCell ref="BI130:BJ130"/>
    <mergeCell ref="BK130:BL130"/>
    <mergeCell ref="AW129:AX129"/>
    <mergeCell ref="AY129:AZ129"/>
    <mergeCell ref="BE129:BF129"/>
    <mergeCell ref="BG129:BH129"/>
    <mergeCell ref="BI129:BJ129"/>
    <mergeCell ref="BK129:BL129"/>
    <mergeCell ref="BC129:BD129"/>
    <mergeCell ref="BC130:BD130"/>
    <mergeCell ref="BC131:BD131"/>
    <mergeCell ref="BA129:BB129"/>
    <mergeCell ref="BA130:BB130"/>
    <mergeCell ref="BA131:BB131"/>
    <mergeCell ref="AW128:AX128"/>
    <mergeCell ref="AY128:AZ128"/>
    <mergeCell ref="BE128:BF128"/>
    <mergeCell ref="BG128:BH128"/>
    <mergeCell ref="BI128:BJ128"/>
    <mergeCell ref="BK128:BL128"/>
    <mergeCell ref="AW125:AX125"/>
    <mergeCell ref="AY125:AZ125"/>
    <mergeCell ref="BE125:BF125"/>
    <mergeCell ref="BG125:BH125"/>
    <mergeCell ref="BI125:BJ125"/>
    <mergeCell ref="BK125:BL125"/>
    <mergeCell ref="AW124:AX124"/>
    <mergeCell ref="AY124:AZ124"/>
    <mergeCell ref="BE124:BF124"/>
    <mergeCell ref="BG124:BH124"/>
    <mergeCell ref="BI124:BJ124"/>
    <mergeCell ref="BK124:BL124"/>
    <mergeCell ref="BC124:BD124"/>
    <mergeCell ref="BC125:BD125"/>
    <mergeCell ref="BC128:BD128"/>
    <mergeCell ref="BA124:BB124"/>
    <mergeCell ref="BA125:BB125"/>
    <mergeCell ref="BA128:BB128"/>
    <mergeCell ref="AW123:AX123"/>
    <mergeCell ref="AY123:AZ123"/>
    <mergeCell ref="BE123:BF123"/>
    <mergeCell ref="BG123:BH123"/>
    <mergeCell ref="BI123:BJ123"/>
    <mergeCell ref="BK123:BL123"/>
    <mergeCell ref="AW122:AX122"/>
    <mergeCell ref="AY122:AZ122"/>
    <mergeCell ref="BE122:BF122"/>
    <mergeCell ref="BG122:BH122"/>
    <mergeCell ref="BI122:BJ122"/>
    <mergeCell ref="BK122:BL122"/>
    <mergeCell ref="AW119:AX119"/>
    <mergeCell ref="AY119:AZ119"/>
    <mergeCell ref="BE119:BF119"/>
    <mergeCell ref="BG119:BH119"/>
    <mergeCell ref="BI119:BJ119"/>
    <mergeCell ref="BK119:BL119"/>
    <mergeCell ref="BC119:BD119"/>
    <mergeCell ref="BC122:BD122"/>
    <mergeCell ref="BC123:BD123"/>
    <mergeCell ref="BA119:BB119"/>
    <mergeCell ref="BA122:BB122"/>
    <mergeCell ref="BA123:BB123"/>
    <mergeCell ref="AW118:AX118"/>
    <mergeCell ref="AY118:AZ118"/>
    <mergeCell ref="BE118:BF118"/>
    <mergeCell ref="BG118:BH118"/>
    <mergeCell ref="BI118:BJ118"/>
    <mergeCell ref="BK118:BL118"/>
    <mergeCell ref="AW117:AX117"/>
    <mergeCell ref="AY117:AZ117"/>
    <mergeCell ref="BE117:BF117"/>
    <mergeCell ref="BG117:BH117"/>
    <mergeCell ref="BI117:BJ117"/>
    <mergeCell ref="BK117:BL117"/>
    <mergeCell ref="AW116:AX116"/>
    <mergeCell ref="AY116:AZ116"/>
    <mergeCell ref="BE116:BF116"/>
    <mergeCell ref="BG116:BH116"/>
    <mergeCell ref="BI116:BJ116"/>
    <mergeCell ref="BK116:BL116"/>
    <mergeCell ref="BC116:BD116"/>
    <mergeCell ref="BC117:BD117"/>
    <mergeCell ref="BC118:BD118"/>
    <mergeCell ref="BA116:BB116"/>
    <mergeCell ref="BA117:BB117"/>
    <mergeCell ref="BA118:BB118"/>
    <mergeCell ref="AW115:AX115"/>
    <mergeCell ref="AY115:AZ115"/>
    <mergeCell ref="BE115:BF115"/>
    <mergeCell ref="BG115:BH115"/>
    <mergeCell ref="BI115:BJ115"/>
    <mergeCell ref="BK115:BL115"/>
    <mergeCell ref="AW112:AX112"/>
    <mergeCell ref="AY112:AZ112"/>
    <mergeCell ref="BE112:BF112"/>
    <mergeCell ref="BG112:BH112"/>
    <mergeCell ref="BI112:BJ112"/>
    <mergeCell ref="BK112:BL112"/>
    <mergeCell ref="AW111:AX111"/>
    <mergeCell ref="AY111:AZ111"/>
    <mergeCell ref="BE111:BF111"/>
    <mergeCell ref="BG111:BH111"/>
    <mergeCell ref="BI111:BJ111"/>
    <mergeCell ref="BK111:BL111"/>
    <mergeCell ref="BC111:BD111"/>
    <mergeCell ref="BC112:BD112"/>
    <mergeCell ref="BC115:BD115"/>
    <mergeCell ref="BA111:BB111"/>
    <mergeCell ref="BA112:BB112"/>
    <mergeCell ref="BA115:BB115"/>
    <mergeCell ref="AW110:AX110"/>
    <mergeCell ref="AY110:AZ110"/>
    <mergeCell ref="BE110:BF110"/>
    <mergeCell ref="BG110:BH110"/>
    <mergeCell ref="BI110:BJ110"/>
    <mergeCell ref="BK110:BL110"/>
    <mergeCell ref="AW109:AX109"/>
    <mergeCell ref="AY109:AZ109"/>
    <mergeCell ref="BE109:BF109"/>
    <mergeCell ref="BG109:BH109"/>
    <mergeCell ref="BI109:BJ109"/>
    <mergeCell ref="BK109:BL109"/>
    <mergeCell ref="AW108:AX108"/>
    <mergeCell ref="AY108:AZ108"/>
    <mergeCell ref="BE108:BF108"/>
    <mergeCell ref="BG108:BH108"/>
    <mergeCell ref="BI108:BJ108"/>
    <mergeCell ref="BK108:BL108"/>
    <mergeCell ref="BC108:BD108"/>
    <mergeCell ref="BC109:BD109"/>
    <mergeCell ref="BC110:BD110"/>
    <mergeCell ref="BA108:BB108"/>
    <mergeCell ref="BA109:BB109"/>
    <mergeCell ref="BA110:BB110"/>
    <mergeCell ref="AW107:AX107"/>
    <mergeCell ref="AY107:AZ107"/>
    <mergeCell ref="BE107:BF107"/>
    <mergeCell ref="BG107:BH107"/>
    <mergeCell ref="BI107:BJ107"/>
    <mergeCell ref="BK107:BL107"/>
    <mergeCell ref="AW106:AX106"/>
    <mergeCell ref="AY106:AZ106"/>
    <mergeCell ref="BE106:BF106"/>
    <mergeCell ref="BG106:BH106"/>
    <mergeCell ref="BI106:BJ106"/>
    <mergeCell ref="BK106:BL106"/>
    <mergeCell ref="AW105:AX105"/>
    <mergeCell ref="AY105:AZ105"/>
    <mergeCell ref="BE105:BF105"/>
    <mergeCell ref="BG105:BH105"/>
    <mergeCell ref="BI105:BJ105"/>
    <mergeCell ref="BK105:BL105"/>
    <mergeCell ref="BC105:BD105"/>
    <mergeCell ref="BC106:BD106"/>
    <mergeCell ref="BC107:BD107"/>
    <mergeCell ref="BA105:BB105"/>
    <mergeCell ref="BA106:BB106"/>
    <mergeCell ref="BA107:BB107"/>
    <mergeCell ref="AW104:AX104"/>
    <mergeCell ref="AY104:AZ104"/>
    <mergeCell ref="BE104:BF104"/>
    <mergeCell ref="BG104:BH104"/>
    <mergeCell ref="BI104:BJ104"/>
    <mergeCell ref="BK104:BL104"/>
    <mergeCell ref="AW103:AX103"/>
    <mergeCell ref="AY103:AZ103"/>
    <mergeCell ref="BE103:BF103"/>
    <mergeCell ref="BG103:BH103"/>
    <mergeCell ref="BI103:BJ103"/>
    <mergeCell ref="BK103:BL103"/>
    <mergeCell ref="AW102:AX102"/>
    <mergeCell ref="AY102:AZ102"/>
    <mergeCell ref="BE102:BF102"/>
    <mergeCell ref="BG102:BH102"/>
    <mergeCell ref="BI102:BJ102"/>
    <mergeCell ref="BK102:BL102"/>
    <mergeCell ref="BC102:BD102"/>
    <mergeCell ref="BC103:BD103"/>
    <mergeCell ref="BC104:BD104"/>
    <mergeCell ref="BA102:BB102"/>
    <mergeCell ref="BA103:BB103"/>
    <mergeCell ref="BA104:BB104"/>
    <mergeCell ref="AW101:AX101"/>
    <mergeCell ref="AY101:AZ101"/>
    <mergeCell ref="BE101:BF101"/>
    <mergeCell ref="BG101:BH101"/>
    <mergeCell ref="BI101:BJ101"/>
    <mergeCell ref="BK101:BL101"/>
    <mergeCell ref="AW100:AX100"/>
    <mergeCell ref="AY100:AZ100"/>
    <mergeCell ref="BE100:BF100"/>
    <mergeCell ref="BG100:BH100"/>
    <mergeCell ref="BI100:BJ100"/>
    <mergeCell ref="BK100:BL100"/>
    <mergeCell ref="AW99:AX99"/>
    <mergeCell ref="AY99:AZ99"/>
    <mergeCell ref="BE99:BF99"/>
    <mergeCell ref="BG99:BH99"/>
    <mergeCell ref="BI99:BJ99"/>
    <mergeCell ref="BK99:BL99"/>
    <mergeCell ref="BC99:BD99"/>
    <mergeCell ref="BC100:BD100"/>
    <mergeCell ref="BC101:BD101"/>
    <mergeCell ref="BA99:BB99"/>
    <mergeCell ref="BA100:BB100"/>
    <mergeCell ref="BA101:BB101"/>
    <mergeCell ref="AW98:AX98"/>
    <mergeCell ref="AY98:AZ98"/>
    <mergeCell ref="BE98:BF98"/>
    <mergeCell ref="BG98:BH98"/>
    <mergeCell ref="BI98:BJ98"/>
    <mergeCell ref="BK98:BL98"/>
    <mergeCell ref="AW97:AX97"/>
    <mergeCell ref="AY97:AZ97"/>
    <mergeCell ref="BE97:BF97"/>
    <mergeCell ref="BG97:BH97"/>
    <mergeCell ref="BI97:BJ97"/>
    <mergeCell ref="BK97:BL97"/>
    <mergeCell ref="AW96:AX96"/>
    <mergeCell ref="AY96:AZ96"/>
    <mergeCell ref="BE96:BF96"/>
    <mergeCell ref="BG96:BH96"/>
    <mergeCell ref="BI96:BJ96"/>
    <mergeCell ref="BK96:BL96"/>
    <mergeCell ref="BC96:BD96"/>
    <mergeCell ref="BC97:BD97"/>
    <mergeCell ref="BC98:BD98"/>
    <mergeCell ref="BA96:BB96"/>
    <mergeCell ref="BA97:BB97"/>
    <mergeCell ref="BA98:BB98"/>
    <mergeCell ref="AW95:AX95"/>
    <mergeCell ref="AY95:AZ95"/>
    <mergeCell ref="BE95:BF95"/>
    <mergeCell ref="BG95:BH95"/>
    <mergeCell ref="BI95:BJ95"/>
    <mergeCell ref="BK95:BL95"/>
    <mergeCell ref="AW94:AX94"/>
    <mergeCell ref="AY94:AZ94"/>
    <mergeCell ref="BE94:BF94"/>
    <mergeCell ref="BG94:BH94"/>
    <mergeCell ref="BI94:BJ94"/>
    <mergeCell ref="BK94:BL94"/>
    <mergeCell ref="AW93:AX93"/>
    <mergeCell ref="AY93:AZ93"/>
    <mergeCell ref="BE93:BF93"/>
    <mergeCell ref="BG93:BH93"/>
    <mergeCell ref="BI93:BJ93"/>
    <mergeCell ref="BK93:BL93"/>
    <mergeCell ref="BC93:BD93"/>
    <mergeCell ref="BC94:BD94"/>
    <mergeCell ref="BC95:BD95"/>
    <mergeCell ref="BA93:BB93"/>
    <mergeCell ref="BA94:BB94"/>
    <mergeCell ref="BA95:BB95"/>
    <mergeCell ref="AW92:AX92"/>
    <mergeCell ref="AY92:AZ92"/>
    <mergeCell ref="BE92:BF92"/>
    <mergeCell ref="BG92:BH92"/>
    <mergeCell ref="BI92:BJ92"/>
    <mergeCell ref="BK92:BL92"/>
    <mergeCell ref="AW89:AX89"/>
    <mergeCell ref="AY89:AZ89"/>
    <mergeCell ref="BE89:BF89"/>
    <mergeCell ref="BG89:BH89"/>
    <mergeCell ref="BI89:BJ89"/>
    <mergeCell ref="BK89:BL89"/>
    <mergeCell ref="AW88:AX88"/>
    <mergeCell ref="AY88:AZ88"/>
    <mergeCell ref="BE88:BF88"/>
    <mergeCell ref="BG88:BH88"/>
    <mergeCell ref="BI88:BJ88"/>
    <mergeCell ref="BK88:BL88"/>
    <mergeCell ref="BC88:BD88"/>
    <mergeCell ref="BC89:BD89"/>
    <mergeCell ref="BC92:BD92"/>
    <mergeCell ref="BA88:BB88"/>
    <mergeCell ref="BA89:BB89"/>
    <mergeCell ref="BA92:BB92"/>
    <mergeCell ref="AW87:AX87"/>
    <mergeCell ref="AY87:AZ87"/>
    <mergeCell ref="BE87:BF87"/>
    <mergeCell ref="BG87:BH87"/>
    <mergeCell ref="BI87:BJ87"/>
    <mergeCell ref="BK87:BL87"/>
    <mergeCell ref="AW86:AX86"/>
    <mergeCell ref="AY86:AZ86"/>
    <mergeCell ref="BE86:BF86"/>
    <mergeCell ref="BG86:BH86"/>
    <mergeCell ref="BI86:BJ86"/>
    <mergeCell ref="BK86:BL86"/>
    <mergeCell ref="AW85:AX85"/>
    <mergeCell ref="AY85:AZ85"/>
    <mergeCell ref="BE85:BF85"/>
    <mergeCell ref="BG85:BH85"/>
    <mergeCell ref="BI85:BJ85"/>
    <mergeCell ref="BK85:BL85"/>
    <mergeCell ref="BC85:BD85"/>
    <mergeCell ref="BC86:BD86"/>
    <mergeCell ref="BC87:BD87"/>
    <mergeCell ref="BA85:BB85"/>
    <mergeCell ref="BA86:BB86"/>
    <mergeCell ref="BA87:BB87"/>
    <mergeCell ref="AW84:AX84"/>
    <mergeCell ref="AY84:AZ84"/>
    <mergeCell ref="BE84:BF84"/>
    <mergeCell ref="BG84:BH84"/>
    <mergeCell ref="BI84:BJ84"/>
    <mergeCell ref="BK84:BL84"/>
    <mergeCell ref="AW81:AX81"/>
    <mergeCell ref="AY81:AZ81"/>
    <mergeCell ref="BE81:BF81"/>
    <mergeCell ref="BG81:BH81"/>
    <mergeCell ref="BI81:BJ81"/>
    <mergeCell ref="BK81:BL81"/>
    <mergeCell ref="AW80:AX80"/>
    <mergeCell ref="AY80:AZ80"/>
    <mergeCell ref="BE80:BF80"/>
    <mergeCell ref="BG80:BH80"/>
    <mergeCell ref="BI80:BJ80"/>
    <mergeCell ref="BK80:BL80"/>
    <mergeCell ref="BC80:BD80"/>
    <mergeCell ref="BC81:BD81"/>
    <mergeCell ref="BC84:BD84"/>
    <mergeCell ref="BA80:BB80"/>
    <mergeCell ref="BA81:BB81"/>
    <mergeCell ref="BA84:BB84"/>
    <mergeCell ref="AW79:AX79"/>
    <mergeCell ref="AY79:AZ79"/>
    <mergeCell ref="BE79:BF79"/>
    <mergeCell ref="BG79:BH79"/>
    <mergeCell ref="BI79:BJ79"/>
    <mergeCell ref="BK79:BL79"/>
    <mergeCell ref="AW78:AX78"/>
    <mergeCell ref="AY78:AZ78"/>
    <mergeCell ref="BE78:BF78"/>
    <mergeCell ref="BG78:BH78"/>
    <mergeCell ref="BI78:BJ78"/>
    <mergeCell ref="BK78:BL78"/>
    <mergeCell ref="AW77:AX77"/>
    <mergeCell ref="AY77:AZ77"/>
    <mergeCell ref="BE77:BF77"/>
    <mergeCell ref="BG77:BH77"/>
    <mergeCell ref="BI77:BJ77"/>
    <mergeCell ref="BK77:BL77"/>
    <mergeCell ref="BC77:BD77"/>
    <mergeCell ref="BC78:BD78"/>
    <mergeCell ref="BC79:BD79"/>
    <mergeCell ref="BA77:BB77"/>
    <mergeCell ref="BA78:BB78"/>
    <mergeCell ref="BA79:BB79"/>
    <mergeCell ref="AW76:AX76"/>
    <mergeCell ref="AY76:AZ76"/>
    <mergeCell ref="BE76:BF76"/>
    <mergeCell ref="BG76:BH76"/>
    <mergeCell ref="BI76:BJ76"/>
    <mergeCell ref="BK76:BL76"/>
    <mergeCell ref="AW75:AX75"/>
    <mergeCell ref="AY75:AZ75"/>
    <mergeCell ref="BE75:BF75"/>
    <mergeCell ref="BG75:BH75"/>
    <mergeCell ref="BI75:BJ75"/>
    <mergeCell ref="BK75:BL75"/>
    <mergeCell ref="AW74:AX74"/>
    <mergeCell ref="AY74:AZ74"/>
    <mergeCell ref="BE74:BF74"/>
    <mergeCell ref="BG74:BH74"/>
    <mergeCell ref="BI74:BJ74"/>
    <mergeCell ref="BK74:BL74"/>
    <mergeCell ref="BC74:BD74"/>
    <mergeCell ref="BC75:BD75"/>
    <mergeCell ref="BC76:BD76"/>
    <mergeCell ref="BA74:BB74"/>
    <mergeCell ref="BA75:BB75"/>
    <mergeCell ref="BA76:BB76"/>
    <mergeCell ref="AW73:AX73"/>
    <mergeCell ref="AY73:AZ73"/>
    <mergeCell ref="BE73:BF73"/>
    <mergeCell ref="BG73:BH73"/>
    <mergeCell ref="BI73:BJ73"/>
    <mergeCell ref="BK73:BL73"/>
    <mergeCell ref="AW72:AX72"/>
    <mergeCell ref="AY72:AZ72"/>
    <mergeCell ref="BE72:BF72"/>
    <mergeCell ref="BG72:BH72"/>
    <mergeCell ref="BI72:BJ72"/>
    <mergeCell ref="BK72:BL72"/>
    <mergeCell ref="AW71:AX71"/>
    <mergeCell ref="AY71:AZ71"/>
    <mergeCell ref="BE71:BF71"/>
    <mergeCell ref="BG71:BH71"/>
    <mergeCell ref="BI71:BJ71"/>
    <mergeCell ref="BK71:BL71"/>
    <mergeCell ref="BC71:BD71"/>
    <mergeCell ref="BC72:BD72"/>
    <mergeCell ref="BC73:BD73"/>
    <mergeCell ref="BA71:BB71"/>
    <mergeCell ref="BA72:BB72"/>
    <mergeCell ref="BA73:BB73"/>
    <mergeCell ref="AW70:AX70"/>
    <mergeCell ref="AY70:AZ70"/>
    <mergeCell ref="BE70:BF70"/>
    <mergeCell ref="BG70:BH70"/>
    <mergeCell ref="BI70:BJ70"/>
    <mergeCell ref="BK70:BL70"/>
    <mergeCell ref="AW67:AX67"/>
    <mergeCell ref="AY67:AZ67"/>
    <mergeCell ref="BE67:BF67"/>
    <mergeCell ref="BG67:BH67"/>
    <mergeCell ref="BI67:BJ67"/>
    <mergeCell ref="BK67:BL67"/>
    <mergeCell ref="AW66:AX66"/>
    <mergeCell ref="AY66:AZ66"/>
    <mergeCell ref="BE66:BF66"/>
    <mergeCell ref="BG66:BH66"/>
    <mergeCell ref="BI66:BJ66"/>
    <mergeCell ref="BK66:BL66"/>
    <mergeCell ref="BC66:BD66"/>
    <mergeCell ref="BC67:BD67"/>
    <mergeCell ref="BC70:BD70"/>
    <mergeCell ref="BA66:BB66"/>
    <mergeCell ref="BA67:BB67"/>
    <mergeCell ref="BA70:BB70"/>
    <mergeCell ref="AW65:AX65"/>
    <mergeCell ref="AY65:AZ65"/>
    <mergeCell ref="BE65:BF65"/>
    <mergeCell ref="BG65:BH65"/>
    <mergeCell ref="BI65:BJ65"/>
    <mergeCell ref="BK65:BL65"/>
    <mergeCell ref="AW64:AX64"/>
    <mergeCell ref="AY64:AZ64"/>
    <mergeCell ref="BE64:BF64"/>
    <mergeCell ref="BG64:BH64"/>
    <mergeCell ref="BI64:BJ64"/>
    <mergeCell ref="BK64:BL64"/>
    <mergeCell ref="AW63:AX63"/>
    <mergeCell ref="AY63:AZ63"/>
    <mergeCell ref="BE63:BF63"/>
    <mergeCell ref="BG63:BH63"/>
    <mergeCell ref="BI63:BJ63"/>
    <mergeCell ref="BK63:BL63"/>
    <mergeCell ref="BC63:BD63"/>
    <mergeCell ref="BC64:BD64"/>
    <mergeCell ref="BC65:BD65"/>
    <mergeCell ref="BA63:BB63"/>
    <mergeCell ref="BA64:BB64"/>
    <mergeCell ref="BA65:BB65"/>
    <mergeCell ref="AW62:AX62"/>
    <mergeCell ref="AY62:AZ62"/>
    <mergeCell ref="BE62:BF62"/>
    <mergeCell ref="BG62:BH62"/>
    <mergeCell ref="BI62:BJ62"/>
    <mergeCell ref="BK62:BL62"/>
    <mergeCell ref="AW61:AX61"/>
    <mergeCell ref="AY61:AZ61"/>
    <mergeCell ref="BE61:BF61"/>
    <mergeCell ref="BG61:BH61"/>
    <mergeCell ref="BI61:BJ61"/>
    <mergeCell ref="BK61:BL61"/>
    <mergeCell ref="AW60:AX60"/>
    <mergeCell ref="AY60:AZ60"/>
    <mergeCell ref="BE60:BF60"/>
    <mergeCell ref="BG60:BH60"/>
    <mergeCell ref="BI60:BJ60"/>
    <mergeCell ref="BK60:BL60"/>
    <mergeCell ref="BC60:BD60"/>
    <mergeCell ref="BC61:BD61"/>
    <mergeCell ref="BC62:BD62"/>
    <mergeCell ref="BA60:BB60"/>
    <mergeCell ref="BA61:BB61"/>
    <mergeCell ref="BA62:BB62"/>
    <mergeCell ref="AW59:AX59"/>
    <mergeCell ref="AY59:AZ59"/>
    <mergeCell ref="BE59:BF59"/>
    <mergeCell ref="BG59:BH59"/>
    <mergeCell ref="BI59:BJ59"/>
    <mergeCell ref="BK59:BL59"/>
    <mergeCell ref="AW56:AX56"/>
    <mergeCell ref="AY56:AZ56"/>
    <mergeCell ref="BE56:BF56"/>
    <mergeCell ref="BG56:BH56"/>
    <mergeCell ref="BI56:BJ56"/>
    <mergeCell ref="BK56:BL56"/>
    <mergeCell ref="AW55:AX55"/>
    <mergeCell ref="AY55:AZ55"/>
    <mergeCell ref="BE55:BF55"/>
    <mergeCell ref="BG55:BH55"/>
    <mergeCell ref="BI55:BJ55"/>
    <mergeCell ref="BK55:BL55"/>
    <mergeCell ref="BC55:BD55"/>
    <mergeCell ref="BC56:BD56"/>
    <mergeCell ref="BC59:BD59"/>
    <mergeCell ref="BA55:BB55"/>
    <mergeCell ref="BA56:BB56"/>
    <mergeCell ref="BA59:BB59"/>
    <mergeCell ref="AW52:AX52"/>
    <mergeCell ref="AY52:AZ52"/>
    <mergeCell ref="BE52:BF52"/>
    <mergeCell ref="BG52:BH52"/>
    <mergeCell ref="BI52:BJ52"/>
    <mergeCell ref="BK52:BL52"/>
    <mergeCell ref="AW51:AX51"/>
    <mergeCell ref="AY51:AZ51"/>
    <mergeCell ref="BE51:BF51"/>
    <mergeCell ref="BG51:BH51"/>
    <mergeCell ref="BI51:BJ51"/>
    <mergeCell ref="BK51:BL51"/>
    <mergeCell ref="AW50:AX50"/>
    <mergeCell ref="AY50:AZ50"/>
    <mergeCell ref="BE50:BF50"/>
    <mergeCell ref="BG50:BH50"/>
    <mergeCell ref="BI50:BJ50"/>
    <mergeCell ref="BK50:BL50"/>
    <mergeCell ref="BC50:BD50"/>
    <mergeCell ref="BC51:BD51"/>
    <mergeCell ref="BC52:BD52"/>
    <mergeCell ref="BA50:BB50"/>
    <mergeCell ref="BA51:BB51"/>
    <mergeCell ref="BA52:BB52"/>
    <mergeCell ref="AW49:AX49"/>
    <mergeCell ref="AY49:AZ49"/>
    <mergeCell ref="BE49:BF49"/>
    <mergeCell ref="BG49:BH49"/>
    <mergeCell ref="BI49:BJ49"/>
    <mergeCell ref="BK49:BL49"/>
    <mergeCell ref="AW46:AX46"/>
    <mergeCell ref="AY46:AZ46"/>
    <mergeCell ref="BE46:BF46"/>
    <mergeCell ref="BG46:BH46"/>
    <mergeCell ref="BI46:BJ46"/>
    <mergeCell ref="BK46:BL46"/>
    <mergeCell ref="AW45:AX45"/>
    <mergeCell ref="AY45:AZ45"/>
    <mergeCell ref="BE45:BF45"/>
    <mergeCell ref="BG45:BH45"/>
    <mergeCell ref="BI45:BJ45"/>
    <mergeCell ref="BK45:BL45"/>
    <mergeCell ref="BC45:BD45"/>
    <mergeCell ref="BC46:BD46"/>
    <mergeCell ref="BC49:BD49"/>
    <mergeCell ref="BA45:BB45"/>
    <mergeCell ref="BA46:BB46"/>
    <mergeCell ref="BA49:BB49"/>
    <mergeCell ref="AW44:AX44"/>
    <mergeCell ref="AY44:AZ44"/>
    <mergeCell ref="BE44:BF44"/>
    <mergeCell ref="BG44:BH44"/>
    <mergeCell ref="BI44:BJ44"/>
    <mergeCell ref="BK44:BL44"/>
    <mergeCell ref="AW43:AX43"/>
    <mergeCell ref="AY43:AZ43"/>
    <mergeCell ref="BE43:BF43"/>
    <mergeCell ref="BG43:BH43"/>
    <mergeCell ref="BI43:BJ43"/>
    <mergeCell ref="BK43:BL43"/>
    <mergeCell ref="AW42:AX42"/>
    <mergeCell ref="AY42:AZ42"/>
    <mergeCell ref="BE42:BF42"/>
    <mergeCell ref="BG42:BH42"/>
    <mergeCell ref="BI42:BJ42"/>
    <mergeCell ref="BK42:BL42"/>
    <mergeCell ref="BC42:BD42"/>
    <mergeCell ref="BC43:BD43"/>
    <mergeCell ref="BC44:BD44"/>
    <mergeCell ref="BA42:BB42"/>
    <mergeCell ref="BA43:BB43"/>
    <mergeCell ref="BA44:BB44"/>
    <mergeCell ref="AW41:AX41"/>
    <mergeCell ref="AY41:AZ41"/>
    <mergeCell ref="BE41:BF41"/>
    <mergeCell ref="BG41:BH41"/>
    <mergeCell ref="BI41:BJ41"/>
    <mergeCell ref="BK41:BL41"/>
    <mergeCell ref="AW38:AX38"/>
    <mergeCell ref="AY38:AZ38"/>
    <mergeCell ref="BE38:BF38"/>
    <mergeCell ref="BG38:BH38"/>
    <mergeCell ref="BI38:BJ38"/>
    <mergeCell ref="BK38:BL38"/>
    <mergeCell ref="AW37:AX37"/>
    <mergeCell ref="AY37:AZ37"/>
    <mergeCell ref="BE37:BF37"/>
    <mergeCell ref="BG37:BH37"/>
    <mergeCell ref="BI37:BJ37"/>
    <mergeCell ref="BK37:BL37"/>
    <mergeCell ref="BC37:BD37"/>
    <mergeCell ref="BC38:BD38"/>
    <mergeCell ref="BC41:BD41"/>
    <mergeCell ref="BA37:BB37"/>
    <mergeCell ref="BA38:BB38"/>
    <mergeCell ref="BA41:BB41"/>
    <mergeCell ref="AW36:AX36"/>
    <mergeCell ref="AY36:AZ36"/>
    <mergeCell ref="BE36:BF36"/>
    <mergeCell ref="BG36:BH36"/>
    <mergeCell ref="BI36:BJ36"/>
    <mergeCell ref="BK36:BL36"/>
    <mergeCell ref="AW35:AX35"/>
    <mergeCell ref="AY35:AZ35"/>
    <mergeCell ref="BE35:BF35"/>
    <mergeCell ref="BG35:BH35"/>
    <mergeCell ref="BI35:BJ35"/>
    <mergeCell ref="BK35:BL35"/>
    <mergeCell ref="AW32:AX32"/>
    <mergeCell ref="AY32:AZ32"/>
    <mergeCell ref="BE32:BF32"/>
    <mergeCell ref="BG32:BH32"/>
    <mergeCell ref="BI32:BJ32"/>
    <mergeCell ref="BK32:BL32"/>
    <mergeCell ref="BC32:BD32"/>
    <mergeCell ref="BC35:BD35"/>
    <mergeCell ref="BC36:BD36"/>
    <mergeCell ref="BA32:BB32"/>
    <mergeCell ref="BA35:BB35"/>
    <mergeCell ref="BA36:BB36"/>
    <mergeCell ref="AW31:AX31"/>
    <mergeCell ref="AY31:AZ31"/>
    <mergeCell ref="BE31:BF31"/>
    <mergeCell ref="BG31:BH31"/>
    <mergeCell ref="BI31:BJ31"/>
    <mergeCell ref="BK31:BL31"/>
    <mergeCell ref="AW30:AX30"/>
    <mergeCell ref="AY30:AZ30"/>
    <mergeCell ref="BE30:BF30"/>
    <mergeCell ref="BG30:BH30"/>
    <mergeCell ref="BI30:BJ30"/>
    <mergeCell ref="BK30:BL30"/>
    <mergeCell ref="AW29:AX29"/>
    <mergeCell ref="AY29:AZ29"/>
    <mergeCell ref="BE29:BF29"/>
    <mergeCell ref="BG29:BH29"/>
    <mergeCell ref="BI29:BJ29"/>
    <mergeCell ref="BK29:BL29"/>
    <mergeCell ref="BC29:BD29"/>
    <mergeCell ref="BC30:BD30"/>
    <mergeCell ref="BC31:BD31"/>
    <mergeCell ref="BA29:BB29"/>
    <mergeCell ref="BA30:BB30"/>
    <mergeCell ref="BA31:BB31"/>
    <mergeCell ref="AW28:AX28"/>
    <mergeCell ref="AY28:AZ28"/>
    <mergeCell ref="BE28:BF28"/>
    <mergeCell ref="BG28:BH28"/>
    <mergeCell ref="BI28:BJ28"/>
    <mergeCell ref="BK28:BL28"/>
    <mergeCell ref="AW27:AX27"/>
    <mergeCell ref="AY27:AZ27"/>
    <mergeCell ref="BE27:BF27"/>
    <mergeCell ref="BG27:BH27"/>
    <mergeCell ref="BI27:BJ27"/>
    <mergeCell ref="BK27:BL27"/>
    <mergeCell ref="AW24:AX24"/>
    <mergeCell ref="AY24:AZ24"/>
    <mergeCell ref="BE24:BF24"/>
    <mergeCell ref="BG24:BH24"/>
    <mergeCell ref="BI24:BJ24"/>
    <mergeCell ref="BK24:BL24"/>
    <mergeCell ref="BC28:BD28"/>
    <mergeCell ref="BA28:BB28"/>
    <mergeCell ref="AW23:AX23"/>
    <mergeCell ref="AY23:AZ23"/>
    <mergeCell ref="BE23:BF23"/>
    <mergeCell ref="BG23:BH23"/>
    <mergeCell ref="BI23:BJ23"/>
    <mergeCell ref="BK23:BL23"/>
    <mergeCell ref="AW22:AX22"/>
    <mergeCell ref="AY22:AZ22"/>
    <mergeCell ref="BE22:BF22"/>
    <mergeCell ref="BG22:BH22"/>
    <mergeCell ref="BI22:BJ22"/>
    <mergeCell ref="BK22:BL22"/>
    <mergeCell ref="AW19:AX19"/>
    <mergeCell ref="AY19:AZ19"/>
    <mergeCell ref="BE19:BF19"/>
    <mergeCell ref="BG19:BH19"/>
    <mergeCell ref="BI19:BJ19"/>
    <mergeCell ref="BK19:BL19"/>
    <mergeCell ref="AW18:AX18"/>
    <mergeCell ref="AY18:AZ18"/>
    <mergeCell ref="BE18:BF18"/>
    <mergeCell ref="BG18:BH18"/>
    <mergeCell ref="BI18:BJ18"/>
    <mergeCell ref="BK18:BL18"/>
    <mergeCell ref="AW17:AX17"/>
    <mergeCell ref="AY17:AZ17"/>
    <mergeCell ref="BE17:BF17"/>
    <mergeCell ref="BG17:BH17"/>
    <mergeCell ref="BI17:BJ17"/>
    <mergeCell ref="BK17:BL17"/>
    <mergeCell ref="AW16:AX16"/>
    <mergeCell ref="AY16:AZ16"/>
    <mergeCell ref="BE16:BF16"/>
    <mergeCell ref="BG16:BH16"/>
    <mergeCell ref="BI16:BJ16"/>
    <mergeCell ref="BK16:BL16"/>
    <mergeCell ref="AW15:AX15"/>
    <mergeCell ref="AY15:AZ15"/>
    <mergeCell ref="BE15:BF15"/>
    <mergeCell ref="BG15:BH15"/>
    <mergeCell ref="BI15:BJ15"/>
    <mergeCell ref="BK15:BL15"/>
    <mergeCell ref="AW14:AX14"/>
    <mergeCell ref="AY14:AZ14"/>
    <mergeCell ref="BE14:BF14"/>
    <mergeCell ref="BG14:BH14"/>
    <mergeCell ref="BI14:BJ14"/>
    <mergeCell ref="BK14:BL14"/>
    <mergeCell ref="AW11:AX11"/>
    <mergeCell ref="AY11:AZ11"/>
    <mergeCell ref="BE11:BF11"/>
    <mergeCell ref="BG11:BH11"/>
    <mergeCell ref="BI11:BJ11"/>
    <mergeCell ref="BK11:BL11"/>
    <mergeCell ref="AW10:AX10"/>
    <mergeCell ref="AY10:AZ10"/>
    <mergeCell ref="BE10:BF10"/>
    <mergeCell ref="BG10:BH10"/>
    <mergeCell ref="BI10:BJ10"/>
    <mergeCell ref="BK10:BL10"/>
    <mergeCell ref="BK8:BL8"/>
    <mergeCell ref="AW9:AX9"/>
    <mergeCell ref="AY9:AZ9"/>
    <mergeCell ref="BE9:BF9"/>
    <mergeCell ref="BG9:BH9"/>
    <mergeCell ref="BI9:BJ9"/>
    <mergeCell ref="BK9:BL9"/>
    <mergeCell ref="AY7:AZ7"/>
    <mergeCell ref="BE7:BF7"/>
    <mergeCell ref="BG7:BH7"/>
    <mergeCell ref="BI7:BJ7"/>
    <mergeCell ref="BK7:BL7"/>
    <mergeCell ref="AW8:AX8"/>
    <mergeCell ref="AY8:AZ8"/>
    <mergeCell ref="BE8:BF8"/>
    <mergeCell ref="BG8:BH8"/>
    <mergeCell ref="BI8:BJ8"/>
    <mergeCell ref="AW6:AX6"/>
    <mergeCell ref="AY6:AZ6"/>
    <mergeCell ref="BE6:BF6"/>
    <mergeCell ref="BG6:BH6"/>
    <mergeCell ref="BI6:BJ6"/>
    <mergeCell ref="BK6:BL6"/>
    <mergeCell ref="BI1:BJ1"/>
    <mergeCell ref="BK1:BL1"/>
    <mergeCell ref="AQ2:AT3"/>
    <mergeCell ref="AU2:AX3"/>
    <mergeCell ref="AY2:BF3"/>
    <mergeCell ref="AU212:AV212"/>
    <mergeCell ref="AU213:AV213"/>
    <mergeCell ref="AW1:AX1"/>
    <mergeCell ref="AY1:AZ1"/>
    <mergeCell ref="BE1:BF1"/>
    <mergeCell ref="BG1:BH1"/>
    <mergeCell ref="AU4:AX4"/>
    <mergeCell ref="AY4:BF4"/>
    <mergeCell ref="AW7:AX7"/>
    <mergeCell ref="AU202:AV202"/>
    <mergeCell ref="AU203:AV203"/>
    <mergeCell ref="AU206:AV206"/>
    <mergeCell ref="AU207:AV207"/>
    <mergeCell ref="AU208:AV208"/>
    <mergeCell ref="AU209:AV209"/>
    <mergeCell ref="AU196:AV196"/>
    <mergeCell ref="AU197:AV197"/>
    <mergeCell ref="AU198:AV198"/>
    <mergeCell ref="AU199:AV199"/>
    <mergeCell ref="AU200:AV200"/>
    <mergeCell ref="AU201:AV201"/>
    <mergeCell ref="AU188:AV188"/>
    <mergeCell ref="AU191:AV191"/>
    <mergeCell ref="AU192:AV192"/>
    <mergeCell ref="AU193:AV193"/>
    <mergeCell ref="AU194:AV194"/>
    <mergeCell ref="AU195:AV195"/>
    <mergeCell ref="AU180:AV180"/>
    <mergeCell ref="AU181:AV181"/>
    <mergeCell ref="AU184:AV184"/>
    <mergeCell ref="AU185:AV185"/>
    <mergeCell ref="AU186:AV186"/>
    <mergeCell ref="AU187:AV187"/>
    <mergeCell ref="AU172:AV172"/>
    <mergeCell ref="AU173:AV173"/>
    <mergeCell ref="AU174:AV174"/>
    <mergeCell ref="AU177:AV177"/>
    <mergeCell ref="AU178:AV178"/>
    <mergeCell ref="AU179:AV179"/>
    <mergeCell ref="AU164:AV164"/>
    <mergeCell ref="AU165:AV165"/>
    <mergeCell ref="AU166:AV166"/>
    <mergeCell ref="AU167:AV167"/>
    <mergeCell ref="AU168:AV168"/>
    <mergeCell ref="AU171:AV171"/>
    <mergeCell ref="AU158:AV158"/>
    <mergeCell ref="AU159:AV159"/>
    <mergeCell ref="AU160:AV160"/>
    <mergeCell ref="AU161:AV161"/>
    <mergeCell ref="AU162:AV162"/>
    <mergeCell ref="AU163:AV163"/>
    <mergeCell ref="AU150:AV150"/>
    <mergeCell ref="AU151:AV151"/>
    <mergeCell ref="AU152:AV152"/>
    <mergeCell ref="AU153:AV153"/>
    <mergeCell ref="AU154:AV154"/>
    <mergeCell ref="AU155:AV155"/>
    <mergeCell ref="AU144:AV144"/>
    <mergeCell ref="AU145:AV145"/>
    <mergeCell ref="AU146:AV146"/>
    <mergeCell ref="AU147:AV147"/>
    <mergeCell ref="AU148:AV148"/>
    <mergeCell ref="AU149:AV149"/>
    <mergeCell ref="AU136:AV136"/>
    <mergeCell ref="AU137:AV137"/>
    <mergeCell ref="AU138:AV138"/>
    <mergeCell ref="AU139:AV139"/>
    <mergeCell ref="AU140:AV140"/>
    <mergeCell ref="AU143:AV143"/>
    <mergeCell ref="AU128:AV128"/>
    <mergeCell ref="AU129:AV129"/>
    <mergeCell ref="AU130:AV130"/>
    <mergeCell ref="AU131:AV131"/>
    <mergeCell ref="AU132:AV132"/>
    <mergeCell ref="AU135:AV135"/>
    <mergeCell ref="AU118:AV118"/>
    <mergeCell ref="AU119:AV119"/>
    <mergeCell ref="AU122:AV122"/>
    <mergeCell ref="AU123:AV123"/>
    <mergeCell ref="AU124:AV124"/>
    <mergeCell ref="AU125:AV125"/>
    <mergeCell ref="AU110:AV110"/>
    <mergeCell ref="AU111:AV111"/>
    <mergeCell ref="AU112:AV112"/>
    <mergeCell ref="AU115:AV115"/>
    <mergeCell ref="AU116:AV116"/>
    <mergeCell ref="AU117:AV117"/>
    <mergeCell ref="AU104:AV104"/>
    <mergeCell ref="AU105:AV105"/>
    <mergeCell ref="AU106:AV106"/>
    <mergeCell ref="AU107:AV107"/>
    <mergeCell ref="AU108:AV108"/>
    <mergeCell ref="AU109:AV109"/>
    <mergeCell ref="AU98:AV98"/>
    <mergeCell ref="AU99:AV99"/>
    <mergeCell ref="AU100:AV100"/>
    <mergeCell ref="AU101:AV101"/>
    <mergeCell ref="AU102:AV102"/>
    <mergeCell ref="AU103:AV103"/>
    <mergeCell ref="AU92:AV92"/>
    <mergeCell ref="AU93:AV93"/>
    <mergeCell ref="AU94:AV94"/>
    <mergeCell ref="AU95:AV95"/>
    <mergeCell ref="AU96:AV96"/>
    <mergeCell ref="AU97:AV97"/>
    <mergeCell ref="AU84:AV84"/>
    <mergeCell ref="AU85:AV85"/>
    <mergeCell ref="AU86:AV86"/>
    <mergeCell ref="AU87:AV87"/>
    <mergeCell ref="AU88:AV88"/>
    <mergeCell ref="AU89:AV89"/>
    <mergeCell ref="AU76:AV76"/>
    <mergeCell ref="AU77:AV77"/>
    <mergeCell ref="AU78:AV78"/>
    <mergeCell ref="AU79:AV79"/>
    <mergeCell ref="AU80:AV80"/>
    <mergeCell ref="AU81:AV81"/>
    <mergeCell ref="AU70:AV70"/>
    <mergeCell ref="AU71:AV71"/>
    <mergeCell ref="AU72:AV72"/>
    <mergeCell ref="AU73:AV73"/>
    <mergeCell ref="AU74:AV74"/>
    <mergeCell ref="AU75:AV75"/>
    <mergeCell ref="AU62:AV62"/>
    <mergeCell ref="AU63:AV63"/>
    <mergeCell ref="AU64:AV64"/>
    <mergeCell ref="AU65:AV65"/>
    <mergeCell ref="AU66:AV66"/>
    <mergeCell ref="AU67:AV67"/>
    <mergeCell ref="AU27:AV27"/>
    <mergeCell ref="AU10:AV10"/>
    <mergeCell ref="AU11:AV11"/>
    <mergeCell ref="AU14:AV14"/>
    <mergeCell ref="AU15:AV15"/>
    <mergeCell ref="AU16:AV16"/>
    <mergeCell ref="AU17:AV17"/>
    <mergeCell ref="AU52:AV52"/>
    <mergeCell ref="AU55:AV55"/>
    <mergeCell ref="AU56:AV56"/>
    <mergeCell ref="AU59:AV59"/>
    <mergeCell ref="AU60:AV60"/>
    <mergeCell ref="AU61:AV61"/>
    <mergeCell ref="AU44:AV44"/>
    <mergeCell ref="AU45:AV45"/>
    <mergeCell ref="AU46:AV46"/>
    <mergeCell ref="AU49:AV49"/>
    <mergeCell ref="AU50:AV50"/>
    <mergeCell ref="AU51:AV51"/>
    <mergeCell ref="AU36:AV36"/>
    <mergeCell ref="AU37:AV37"/>
    <mergeCell ref="AU38:AV38"/>
    <mergeCell ref="AU41:AV41"/>
    <mergeCell ref="AU42:AV42"/>
    <mergeCell ref="AU43:AV43"/>
    <mergeCell ref="AU1:AV1"/>
    <mergeCell ref="AU6:AV6"/>
    <mergeCell ref="AU7:AV7"/>
    <mergeCell ref="AU8:AV8"/>
    <mergeCell ref="AU9:AV9"/>
    <mergeCell ref="Y213:Z213"/>
    <mergeCell ref="AA213:AB213"/>
    <mergeCell ref="AC213:AD213"/>
    <mergeCell ref="AE213:AF213"/>
    <mergeCell ref="AG213:AH213"/>
    <mergeCell ref="AI213:AJ213"/>
    <mergeCell ref="AK208:AL208"/>
    <mergeCell ref="AM208:AN208"/>
    <mergeCell ref="AO208:AP208"/>
    <mergeCell ref="AQ208:AR208"/>
    <mergeCell ref="AS208:AT208"/>
    <mergeCell ref="Y208:Z208"/>
    <mergeCell ref="AA208:AB208"/>
    <mergeCell ref="AC208:AD208"/>
    <mergeCell ref="AE208:AF208"/>
    <mergeCell ref="AG208:AH208"/>
    <mergeCell ref="AU28:AV28"/>
    <mergeCell ref="AU29:AV29"/>
    <mergeCell ref="AU30:AV30"/>
    <mergeCell ref="AU31:AV31"/>
    <mergeCell ref="AU32:AV32"/>
    <mergeCell ref="AU35:AV35"/>
    <mergeCell ref="AU18:AV18"/>
    <mergeCell ref="AU19:AV19"/>
    <mergeCell ref="AU22:AV22"/>
    <mergeCell ref="AU23:AV23"/>
    <mergeCell ref="AU24:AV24"/>
    <mergeCell ref="A213:I213"/>
    <mergeCell ref="K213:L213"/>
    <mergeCell ref="M213:N213"/>
    <mergeCell ref="O213:P213"/>
    <mergeCell ref="Q213:R213"/>
    <mergeCell ref="W213:X213"/>
    <mergeCell ref="AI212:AJ212"/>
    <mergeCell ref="AK212:AL212"/>
    <mergeCell ref="AM212:AN212"/>
    <mergeCell ref="AO212:AP212"/>
    <mergeCell ref="AQ212:AR212"/>
    <mergeCell ref="AS212:AT212"/>
    <mergeCell ref="W212:X212"/>
    <mergeCell ref="Y212:Z212"/>
    <mergeCell ref="AA212:AB212"/>
    <mergeCell ref="AC212:AD212"/>
    <mergeCell ref="AE212:AF212"/>
    <mergeCell ref="AG212:AH212"/>
    <mergeCell ref="AK213:AL213"/>
    <mergeCell ref="AM213:AN213"/>
    <mergeCell ref="AO213:AP213"/>
    <mergeCell ref="AQ213:AR213"/>
    <mergeCell ref="AS213:AT213"/>
    <mergeCell ref="A211:I211"/>
    <mergeCell ref="A212:I212"/>
    <mergeCell ref="K212:L212"/>
    <mergeCell ref="M212:N212"/>
    <mergeCell ref="O212:P212"/>
    <mergeCell ref="Q212:R212"/>
    <mergeCell ref="AI209:AJ209"/>
    <mergeCell ref="AK209:AL209"/>
    <mergeCell ref="AM209:AN209"/>
    <mergeCell ref="AO209:AP209"/>
    <mergeCell ref="AQ209:AR209"/>
    <mergeCell ref="AS209:AT209"/>
    <mergeCell ref="W209:X209"/>
    <mergeCell ref="Y209:Z209"/>
    <mergeCell ref="AA209:AB209"/>
    <mergeCell ref="AC209:AD209"/>
    <mergeCell ref="AE209:AF209"/>
    <mergeCell ref="AG209:AH209"/>
    <mergeCell ref="A209:I209"/>
    <mergeCell ref="K209:L209"/>
    <mergeCell ref="M209:N209"/>
    <mergeCell ref="O209:P209"/>
    <mergeCell ref="Q209:R209"/>
    <mergeCell ref="AI208:AJ208"/>
    <mergeCell ref="A208:I208"/>
    <mergeCell ref="K208:L208"/>
    <mergeCell ref="M208:N208"/>
    <mergeCell ref="O208:P208"/>
    <mergeCell ref="Q208:R208"/>
    <mergeCell ref="W208:X208"/>
    <mergeCell ref="AI207:AJ207"/>
    <mergeCell ref="AK207:AL207"/>
    <mergeCell ref="AM207:AN207"/>
    <mergeCell ref="AO207:AP207"/>
    <mergeCell ref="AQ207:AR207"/>
    <mergeCell ref="AS207:AT207"/>
    <mergeCell ref="W207:X207"/>
    <mergeCell ref="Y207:Z207"/>
    <mergeCell ref="AA207:AB207"/>
    <mergeCell ref="AC207:AD207"/>
    <mergeCell ref="AE207:AF207"/>
    <mergeCell ref="AG207:AH207"/>
    <mergeCell ref="AK206:AL206"/>
    <mergeCell ref="AM206:AN206"/>
    <mergeCell ref="AO206:AP206"/>
    <mergeCell ref="AQ206:AR206"/>
    <mergeCell ref="AS206:AT206"/>
    <mergeCell ref="A207:I207"/>
    <mergeCell ref="K207:L207"/>
    <mergeCell ref="M207:N207"/>
    <mergeCell ref="O207:P207"/>
    <mergeCell ref="Q207:R207"/>
    <mergeCell ref="Y206:Z206"/>
    <mergeCell ref="AA206:AB206"/>
    <mergeCell ref="AC206:AD206"/>
    <mergeCell ref="AE206:AF206"/>
    <mergeCell ref="AG206:AH206"/>
    <mergeCell ref="AI206:AJ206"/>
    <mergeCell ref="A206:I206"/>
    <mergeCell ref="K206:L206"/>
    <mergeCell ref="M206:N206"/>
    <mergeCell ref="O206:P206"/>
    <mergeCell ref="Q206:R206"/>
    <mergeCell ref="W206:X206"/>
    <mergeCell ref="AK203:AL203"/>
    <mergeCell ref="AM203:AN203"/>
    <mergeCell ref="AO203:AP203"/>
    <mergeCell ref="AQ203:AR203"/>
    <mergeCell ref="AS203:AT203"/>
    <mergeCell ref="A205:I205"/>
    <mergeCell ref="Y203:Z203"/>
    <mergeCell ref="AA203:AB203"/>
    <mergeCell ref="AC203:AD203"/>
    <mergeCell ref="AE203:AF203"/>
    <mergeCell ref="AG203:AH203"/>
    <mergeCell ref="AI203:AJ203"/>
    <mergeCell ref="A203:I203"/>
    <mergeCell ref="K203:L203"/>
    <mergeCell ref="M203:N203"/>
    <mergeCell ref="O203:P203"/>
    <mergeCell ref="Q203:R203"/>
    <mergeCell ref="W203:X203"/>
    <mergeCell ref="W201:X201"/>
    <mergeCell ref="AI202:AJ202"/>
    <mergeCell ref="AK202:AL202"/>
    <mergeCell ref="AM202:AN202"/>
    <mergeCell ref="AO202:AP202"/>
    <mergeCell ref="AQ202:AR202"/>
    <mergeCell ref="AS202:AT202"/>
    <mergeCell ref="W202:X202"/>
    <mergeCell ref="Y202:Z202"/>
    <mergeCell ref="AA202:AB202"/>
    <mergeCell ref="AC202:AD202"/>
    <mergeCell ref="AE202:AF202"/>
    <mergeCell ref="AG202:AH202"/>
    <mergeCell ref="AK201:AL201"/>
    <mergeCell ref="AM201:AN201"/>
    <mergeCell ref="AO201:AP201"/>
    <mergeCell ref="AQ201:AR201"/>
    <mergeCell ref="AS201:AT201"/>
    <mergeCell ref="AK200:AL200"/>
    <mergeCell ref="AM200:AN200"/>
    <mergeCell ref="AO200:AP200"/>
    <mergeCell ref="AQ200:AR200"/>
    <mergeCell ref="AS200:AT200"/>
    <mergeCell ref="W200:X200"/>
    <mergeCell ref="Y200:Z200"/>
    <mergeCell ref="AA200:AB200"/>
    <mergeCell ref="AC200:AD200"/>
    <mergeCell ref="AE200:AF200"/>
    <mergeCell ref="AG200:AH200"/>
    <mergeCell ref="AK199:AL199"/>
    <mergeCell ref="AM199:AN199"/>
    <mergeCell ref="AO199:AP199"/>
    <mergeCell ref="AQ199:AR199"/>
    <mergeCell ref="AS199:AT199"/>
    <mergeCell ref="A202:I202"/>
    <mergeCell ref="K202:L202"/>
    <mergeCell ref="M202:N202"/>
    <mergeCell ref="O202:P202"/>
    <mergeCell ref="Q202:R202"/>
    <mergeCell ref="Y201:Z201"/>
    <mergeCell ref="AA201:AB201"/>
    <mergeCell ref="AC201:AD201"/>
    <mergeCell ref="AE201:AF201"/>
    <mergeCell ref="AG201:AH201"/>
    <mergeCell ref="AI201:AJ201"/>
    <mergeCell ref="A201:I201"/>
    <mergeCell ref="K201:L201"/>
    <mergeCell ref="M201:N201"/>
    <mergeCell ref="O201:P201"/>
    <mergeCell ref="Q201:R201"/>
    <mergeCell ref="A200:I200"/>
    <mergeCell ref="K200:L200"/>
    <mergeCell ref="M200:N200"/>
    <mergeCell ref="O200:P200"/>
    <mergeCell ref="Q200:R200"/>
    <mergeCell ref="Y199:Z199"/>
    <mergeCell ref="AA199:AB199"/>
    <mergeCell ref="AC199:AD199"/>
    <mergeCell ref="AE199:AF199"/>
    <mergeCell ref="AG199:AH199"/>
    <mergeCell ref="AI199:AJ199"/>
    <mergeCell ref="A199:I199"/>
    <mergeCell ref="K199:L199"/>
    <mergeCell ref="M199:N199"/>
    <mergeCell ref="O199:P199"/>
    <mergeCell ref="Q199:R199"/>
    <mergeCell ref="W199:X199"/>
    <mergeCell ref="AI200:AJ200"/>
    <mergeCell ref="W197:X197"/>
    <mergeCell ref="AI198:AJ198"/>
    <mergeCell ref="AK198:AL198"/>
    <mergeCell ref="AM198:AN198"/>
    <mergeCell ref="AO198:AP198"/>
    <mergeCell ref="AQ198:AR198"/>
    <mergeCell ref="AS198:AT198"/>
    <mergeCell ref="W198:X198"/>
    <mergeCell ref="Y198:Z198"/>
    <mergeCell ref="AA198:AB198"/>
    <mergeCell ref="AC198:AD198"/>
    <mergeCell ref="AE198:AF198"/>
    <mergeCell ref="AG198:AH198"/>
    <mergeCell ref="AK197:AL197"/>
    <mergeCell ref="AM197:AN197"/>
    <mergeCell ref="AO197:AP197"/>
    <mergeCell ref="AQ197:AR197"/>
    <mergeCell ref="AS197:AT197"/>
    <mergeCell ref="AK196:AL196"/>
    <mergeCell ref="AM196:AN196"/>
    <mergeCell ref="AO196:AP196"/>
    <mergeCell ref="AQ196:AR196"/>
    <mergeCell ref="AS196:AT196"/>
    <mergeCell ref="W196:X196"/>
    <mergeCell ref="Y196:Z196"/>
    <mergeCell ref="AA196:AB196"/>
    <mergeCell ref="AC196:AD196"/>
    <mergeCell ref="AE196:AF196"/>
    <mergeCell ref="AG196:AH196"/>
    <mergeCell ref="AK195:AL195"/>
    <mergeCell ref="AM195:AN195"/>
    <mergeCell ref="AO195:AP195"/>
    <mergeCell ref="AQ195:AR195"/>
    <mergeCell ref="AS195:AT195"/>
    <mergeCell ref="A198:I198"/>
    <mergeCell ref="K198:L198"/>
    <mergeCell ref="M198:N198"/>
    <mergeCell ref="O198:P198"/>
    <mergeCell ref="Q198:R198"/>
    <mergeCell ref="Y197:Z197"/>
    <mergeCell ref="AA197:AB197"/>
    <mergeCell ref="AC197:AD197"/>
    <mergeCell ref="AE197:AF197"/>
    <mergeCell ref="AG197:AH197"/>
    <mergeCell ref="AI197:AJ197"/>
    <mergeCell ref="A197:I197"/>
    <mergeCell ref="K197:L197"/>
    <mergeCell ref="M197:N197"/>
    <mergeCell ref="O197:P197"/>
    <mergeCell ref="Q197:R197"/>
    <mergeCell ref="A196:I196"/>
    <mergeCell ref="K196:L196"/>
    <mergeCell ref="M196:N196"/>
    <mergeCell ref="O196:P196"/>
    <mergeCell ref="Q196:R196"/>
    <mergeCell ref="Y195:Z195"/>
    <mergeCell ref="AA195:AB195"/>
    <mergeCell ref="AC195:AD195"/>
    <mergeCell ref="AE195:AF195"/>
    <mergeCell ref="AG195:AH195"/>
    <mergeCell ref="AI195:AJ195"/>
    <mergeCell ref="A195:I195"/>
    <mergeCell ref="K195:L195"/>
    <mergeCell ref="M195:N195"/>
    <mergeCell ref="O195:P195"/>
    <mergeCell ref="Q195:R195"/>
    <mergeCell ref="W195:X195"/>
    <mergeCell ref="AI196:AJ196"/>
    <mergeCell ref="W193:X193"/>
    <mergeCell ref="AI194:AJ194"/>
    <mergeCell ref="AK194:AL194"/>
    <mergeCell ref="AM194:AN194"/>
    <mergeCell ref="AO194:AP194"/>
    <mergeCell ref="AQ194:AR194"/>
    <mergeCell ref="AS194:AT194"/>
    <mergeCell ref="W194:X194"/>
    <mergeCell ref="Y194:Z194"/>
    <mergeCell ref="AA194:AB194"/>
    <mergeCell ref="AC194:AD194"/>
    <mergeCell ref="AE194:AF194"/>
    <mergeCell ref="AG194:AH194"/>
    <mergeCell ref="AK193:AL193"/>
    <mergeCell ref="AM193:AN193"/>
    <mergeCell ref="AO193:AP193"/>
    <mergeCell ref="AQ193:AR193"/>
    <mergeCell ref="AS193:AT193"/>
    <mergeCell ref="AK192:AL192"/>
    <mergeCell ref="AM192:AN192"/>
    <mergeCell ref="AO192:AP192"/>
    <mergeCell ref="AQ192:AR192"/>
    <mergeCell ref="AS192:AT192"/>
    <mergeCell ref="W192:X192"/>
    <mergeCell ref="Y192:Z192"/>
    <mergeCell ref="AA192:AB192"/>
    <mergeCell ref="AC192:AD192"/>
    <mergeCell ref="AE192:AF192"/>
    <mergeCell ref="AG192:AH192"/>
    <mergeCell ref="AK191:AL191"/>
    <mergeCell ref="AM191:AN191"/>
    <mergeCell ref="AO191:AP191"/>
    <mergeCell ref="AQ191:AR191"/>
    <mergeCell ref="AS191:AT191"/>
    <mergeCell ref="A194:I194"/>
    <mergeCell ref="K194:L194"/>
    <mergeCell ref="M194:N194"/>
    <mergeCell ref="O194:P194"/>
    <mergeCell ref="Q194:R194"/>
    <mergeCell ref="Y193:Z193"/>
    <mergeCell ref="AA193:AB193"/>
    <mergeCell ref="AC193:AD193"/>
    <mergeCell ref="AE193:AF193"/>
    <mergeCell ref="AG193:AH193"/>
    <mergeCell ref="AI193:AJ193"/>
    <mergeCell ref="A193:I193"/>
    <mergeCell ref="K193:L193"/>
    <mergeCell ref="M193:N193"/>
    <mergeCell ref="O193:P193"/>
    <mergeCell ref="Q193:R193"/>
    <mergeCell ref="A192:I192"/>
    <mergeCell ref="K192:L192"/>
    <mergeCell ref="M192:N192"/>
    <mergeCell ref="O192:P192"/>
    <mergeCell ref="Q192:R192"/>
    <mergeCell ref="Y191:Z191"/>
    <mergeCell ref="AA191:AB191"/>
    <mergeCell ref="AC191:AD191"/>
    <mergeCell ref="AE191:AF191"/>
    <mergeCell ref="AG191:AH191"/>
    <mergeCell ref="AI191:AJ191"/>
    <mergeCell ref="A191:I191"/>
    <mergeCell ref="K191:L191"/>
    <mergeCell ref="M191:N191"/>
    <mergeCell ref="O191:P191"/>
    <mergeCell ref="Q191:R191"/>
    <mergeCell ref="W191:X191"/>
    <mergeCell ref="AI192:AJ192"/>
    <mergeCell ref="AK188:AL188"/>
    <mergeCell ref="AM188:AN188"/>
    <mergeCell ref="AO188:AP188"/>
    <mergeCell ref="AQ188:AR188"/>
    <mergeCell ref="AS188:AT188"/>
    <mergeCell ref="A190:I190"/>
    <mergeCell ref="Y188:Z188"/>
    <mergeCell ref="AA188:AB188"/>
    <mergeCell ref="AC188:AD188"/>
    <mergeCell ref="AE188:AF188"/>
    <mergeCell ref="AG188:AH188"/>
    <mergeCell ref="AI188:AJ188"/>
    <mergeCell ref="A188:I188"/>
    <mergeCell ref="K188:L188"/>
    <mergeCell ref="M188:N188"/>
    <mergeCell ref="O188:P188"/>
    <mergeCell ref="Q188:R188"/>
    <mergeCell ref="W188:X188"/>
    <mergeCell ref="W186:X186"/>
    <mergeCell ref="AI187:AJ187"/>
    <mergeCell ref="AK187:AL187"/>
    <mergeCell ref="AM187:AN187"/>
    <mergeCell ref="AO187:AP187"/>
    <mergeCell ref="AQ187:AR187"/>
    <mergeCell ref="AS187:AT187"/>
    <mergeCell ref="W187:X187"/>
    <mergeCell ref="Y187:Z187"/>
    <mergeCell ref="AA187:AB187"/>
    <mergeCell ref="AC187:AD187"/>
    <mergeCell ref="AE187:AF187"/>
    <mergeCell ref="AG187:AH187"/>
    <mergeCell ref="AK186:AL186"/>
    <mergeCell ref="AM186:AN186"/>
    <mergeCell ref="AO186:AP186"/>
    <mergeCell ref="AQ186:AR186"/>
    <mergeCell ref="AS186:AT186"/>
    <mergeCell ref="AK185:AL185"/>
    <mergeCell ref="AM185:AN185"/>
    <mergeCell ref="AO185:AP185"/>
    <mergeCell ref="AQ185:AR185"/>
    <mergeCell ref="AS185:AT185"/>
    <mergeCell ref="W185:X185"/>
    <mergeCell ref="Y185:Z185"/>
    <mergeCell ref="AA185:AB185"/>
    <mergeCell ref="AC185:AD185"/>
    <mergeCell ref="AE185:AF185"/>
    <mergeCell ref="AG185:AH185"/>
    <mergeCell ref="AK184:AL184"/>
    <mergeCell ref="AM184:AN184"/>
    <mergeCell ref="AO184:AP184"/>
    <mergeCell ref="AQ184:AR184"/>
    <mergeCell ref="AS184:AT184"/>
    <mergeCell ref="A187:I187"/>
    <mergeCell ref="K187:L187"/>
    <mergeCell ref="M187:N187"/>
    <mergeCell ref="O187:P187"/>
    <mergeCell ref="Q187:R187"/>
    <mergeCell ref="Y186:Z186"/>
    <mergeCell ref="AA186:AB186"/>
    <mergeCell ref="AC186:AD186"/>
    <mergeCell ref="AE186:AF186"/>
    <mergeCell ref="AG186:AH186"/>
    <mergeCell ref="AI186:AJ186"/>
    <mergeCell ref="A186:I186"/>
    <mergeCell ref="K186:L186"/>
    <mergeCell ref="M186:N186"/>
    <mergeCell ref="O186:P186"/>
    <mergeCell ref="Q186:R186"/>
    <mergeCell ref="A185:I185"/>
    <mergeCell ref="K185:L185"/>
    <mergeCell ref="M185:N185"/>
    <mergeCell ref="O185:P185"/>
    <mergeCell ref="Q185:R185"/>
    <mergeCell ref="Y184:Z184"/>
    <mergeCell ref="AA184:AB184"/>
    <mergeCell ref="AC184:AD184"/>
    <mergeCell ref="AE184:AF184"/>
    <mergeCell ref="AG184:AH184"/>
    <mergeCell ref="AI184:AJ184"/>
    <mergeCell ref="A184:I184"/>
    <mergeCell ref="K184:L184"/>
    <mergeCell ref="M184:N184"/>
    <mergeCell ref="O184:P184"/>
    <mergeCell ref="Q184:R184"/>
    <mergeCell ref="W184:X184"/>
    <mergeCell ref="AI185:AJ185"/>
    <mergeCell ref="AK181:AL181"/>
    <mergeCell ref="AM181:AN181"/>
    <mergeCell ref="AO181:AP181"/>
    <mergeCell ref="AQ181:AR181"/>
    <mergeCell ref="AS181:AT181"/>
    <mergeCell ref="A183:I183"/>
    <mergeCell ref="Y181:Z181"/>
    <mergeCell ref="AA181:AB181"/>
    <mergeCell ref="AC181:AD181"/>
    <mergeCell ref="AE181:AF181"/>
    <mergeCell ref="AG181:AH181"/>
    <mergeCell ref="AI181:AJ181"/>
    <mergeCell ref="A181:I181"/>
    <mergeCell ref="K181:L181"/>
    <mergeCell ref="M181:N181"/>
    <mergeCell ref="O181:P181"/>
    <mergeCell ref="Q181:R181"/>
    <mergeCell ref="W181:X181"/>
    <mergeCell ref="W179:X179"/>
    <mergeCell ref="AI180:AJ180"/>
    <mergeCell ref="AK180:AL180"/>
    <mergeCell ref="AM180:AN180"/>
    <mergeCell ref="AO180:AP180"/>
    <mergeCell ref="AQ180:AR180"/>
    <mergeCell ref="AS180:AT180"/>
    <mergeCell ref="W180:X180"/>
    <mergeCell ref="Y180:Z180"/>
    <mergeCell ref="AA180:AB180"/>
    <mergeCell ref="AC180:AD180"/>
    <mergeCell ref="AE180:AF180"/>
    <mergeCell ref="AG180:AH180"/>
    <mergeCell ref="AK179:AL179"/>
    <mergeCell ref="AM179:AN179"/>
    <mergeCell ref="AO179:AP179"/>
    <mergeCell ref="AQ179:AR179"/>
    <mergeCell ref="AS179:AT179"/>
    <mergeCell ref="AK178:AL178"/>
    <mergeCell ref="AM178:AN178"/>
    <mergeCell ref="AO178:AP178"/>
    <mergeCell ref="AQ178:AR178"/>
    <mergeCell ref="AS178:AT178"/>
    <mergeCell ref="W178:X178"/>
    <mergeCell ref="Y178:Z178"/>
    <mergeCell ref="AA178:AB178"/>
    <mergeCell ref="AC178:AD178"/>
    <mergeCell ref="AE178:AF178"/>
    <mergeCell ref="AG178:AH178"/>
    <mergeCell ref="AK177:AL177"/>
    <mergeCell ref="AM177:AN177"/>
    <mergeCell ref="AO177:AP177"/>
    <mergeCell ref="AQ177:AR177"/>
    <mergeCell ref="AS177:AT177"/>
    <mergeCell ref="A180:I180"/>
    <mergeCell ref="K180:L180"/>
    <mergeCell ref="M180:N180"/>
    <mergeCell ref="O180:P180"/>
    <mergeCell ref="Q180:R180"/>
    <mergeCell ref="Y179:Z179"/>
    <mergeCell ref="AA179:AB179"/>
    <mergeCell ref="AC179:AD179"/>
    <mergeCell ref="AE179:AF179"/>
    <mergeCell ref="AG179:AH179"/>
    <mergeCell ref="AI179:AJ179"/>
    <mergeCell ref="A179:I179"/>
    <mergeCell ref="K179:L179"/>
    <mergeCell ref="M179:N179"/>
    <mergeCell ref="O179:P179"/>
    <mergeCell ref="Q179:R179"/>
    <mergeCell ref="A176:I176"/>
    <mergeCell ref="Y174:Z174"/>
    <mergeCell ref="AA174:AB174"/>
    <mergeCell ref="AC174:AD174"/>
    <mergeCell ref="AE174:AF174"/>
    <mergeCell ref="AG174:AH174"/>
    <mergeCell ref="AI174:AJ174"/>
    <mergeCell ref="A174:I174"/>
    <mergeCell ref="K174:L174"/>
    <mergeCell ref="M174:N174"/>
    <mergeCell ref="O174:P174"/>
    <mergeCell ref="Q174:R174"/>
    <mergeCell ref="W174:X174"/>
    <mergeCell ref="A178:I178"/>
    <mergeCell ref="K178:L178"/>
    <mergeCell ref="M178:N178"/>
    <mergeCell ref="O178:P178"/>
    <mergeCell ref="Q178:R178"/>
    <mergeCell ref="Y177:Z177"/>
    <mergeCell ref="AA177:AB177"/>
    <mergeCell ref="AC177:AD177"/>
    <mergeCell ref="AE177:AF177"/>
    <mergeCell ref="AG177:AH177"/>
    <mergeCell ref="AI177:AJ177"/>
    <mergeCell ref="A177:I177"/>
    <mergeCell ref="K177:L177"/>
    <mergeCell ref="M177:N177"/>
    <mergeCell ref="O177:P177"/>
    <mergeCell ref="Q177:R177"/>
    <mergeCell ref="W177:X177"/>
    <mergeCell ref="AI178:AJ178"/>
    <mergeCell ref="U174:V174"/>
    <mergeCell ref="AK173:AL173"/>
    <mergeCell ref="AM173:AN173"/>
    <mergeCell ref="AO173:AP173"/>
    <mergeCell ref="AQ173:AR173"/>
    <mergeCell ref="AS173:AT173"/>
    <mergeCell ref="W173:X173"/>
    <mergeCell ref="Y173:Z173"/>
    <mergeCell ref="AA173:AB173"/>
    <mergeCell ref="AC173:AD173"/>
    <mergeCell ref="AE173:AF173"/>
    <mergeCell ref="AG173:AH173"/>
    <mergeCell ref="AK172:AL172"/>
    <mergeCell ref="AM172:AN172"/>
    <mergeCell ref="AO172:AP172"/>
    <mergeCell ref="AQ172:AR172"/>
    <mergeCell ref="AS172:AT172"/>
    <mergeCell ref="AK174:AL174"/>
    <mergeCell ref="AM174:AN174"/>
    <mergeCell ref="AO174:AP174"/>
    <mergeCell ref="AQ174:AR174"/>
    <mergeCell ref="AS174:AT174"/>
    <mergeCell ref="A170:I170"/>
    <mergeCell ref="A171:I171"/>
    <mergeCell ref="K171:L171"/>
    <mergeCell ref="M171:N171"/>
    <mergeCell ref="O171:P171"/>
    <mergeCell ref="Q171:R171"/>
    <mergeCell ref="A173:I173"/>
    <mergeCell ref="K173:L173"/>
    <mergeCell ref="M173:N173"/>
    <mergeCell ref="O173:P173"/>
    <mergeCell ref="Q173:R173"/>
    <mergeCell ref="Y172:Z172"/>
    <mergeCell ref="AA172:AB172"/>
    <mergeCell ref="AC172:AD172"/>
    <mergeCell ref="AE172:AF172"/>
    <mergeCell ref="AG172:AH172"/>
    <mergeCell ref="AI172:AJ172"/>
    <mergeCell ref="A172:I172"/>
    <mergeCell ref="K172:L172"/>
    <mergeCell ref="M172:N172"/>
    <mergeCell ref="O172:P172"/>
    <mergeCell ref="Q172:R172"/>
    <mergeCell ref="W172:X172"/>
    <mergeCell ref="AI173:AJ173"/>
    <mergeCell ref="U172:V172"/>
    <mergeCell ref="U173:V173"/>
    <mergeCell ref="S171:T171"/>
    <mergeCell ref="S172:T172"/>
    <mergeCell ref="S173:T173"/>
    <mergeCell ref="AK168:AL168"/>
    <mergeCell ref="AM168:AN168"/>
    <mergeCell ref="AO168:AP168"/>
    <mergeCell ref="AQ168:AR168"/>
    <mergeCell ref="AS168:AT168"/>
    <mergeCell ref="W168:X168"/>
    <mergeCell ref="Y168:Z168"/>
    <mergeCell ref="AA168:AB168"/>
    <mergeCell ref="AC168:AD168"/>
    <mergeCell ref="AE168:AF168"/>
    <mergeCell ref="AG168:AH168"/>
    <mergeCell ref="AK167:AL167"/>
    <mergeCell ref="AM167:AN167"/>
    <mergeCell ref="AO167:AP167"/>
    <mergeCell ref="AQ167:AR167"/>
    <mergeCell ref="AS167:AT167"/>
    <mergeCell ref="AI171:AJ171"/>
    <mergeCell ref="AK171:AL171"/>
    <mergeCell ref="AM171:AN171"/>
    <mergeCell ref="AO171:AP171"/>
    <mergeCell ref="AQ171:AR171"/>
    <mergeCell ref="AS171:AT171"/>
    <mergeCell ref="W171:X171"/>
    <mergeCell ref="Y171:Z171"/>
    <mergeCell ref="AA171:AB171"/>
    <mergeCell ref="AC171:AD171"/>
    <mergeCell ref="AE171:AF171"/>
    <mergeCell ref="AG171:AH171"/>
    <mergeCell ref="A168:I168"/>
    <mergeCell ref="K168:L168"/>
    <mergeCell ref="M168:N168"/>
    <mergeCell ref="O168:P168"/>
    <mergeCell ref="Q168:R168"/>
    <mergeCell ref="Y167:Z167"/>
    <mergeCell ref="AA167:AB167"/>
    <mergeCell ref="AC167:AD167"/>
    <mergeCell ref="AE167:AF167"/>
    <mergeCell ref="AG167:AH167"/>
    <mergeCell ref="AI167:AJ167"/>
    <mergeCell ref="A167:I167"/>
    <mergeCell ref="K167:L167"/>
    <mergeCell ref="M167:N167"/>
    <mergeCell ref="O167:P167"/>
    <mergeCell ref="Q167:R167"/>
    <mergeCell ref="W167:X167"/>
    <mergeCell ref="AI168:AJ168"/>
    <mergeCell ref="W165:X165"/>
    <mergeCell ref="AI166:AJ166"/>
    <mergeCell ref="AK166:AL166"/>
    <mergeCell ref="AM166:AN166"/>
    <mergeCell ref="AO166:AP166"/>
    <mergeCell ref="AQ166:AR166"/>
    <mergeCell ref="AS166:AT166"/>
    <mergeCell ref="W166:X166"/>
    <mergeCell ref="Y166:Z166"/>
    <mergeCell ref="AA166:AB166"/>
    <mergeCell ref="AC166:AD166"/>
    <mergeCell ref="AE166:AF166"/>
    <mergeCell ref="AG166:AH166"/>
    <mergeCell ref="AK165:AL165"/>
    <mergeCell ref="AM165:AN165"/>
    <mergeCell ref="AO165:AP165"/>
    <mergeCell ref="AQ165:AR165"/>
    <mergeCell ref="AS165:AT165"/>
    <mergeCell ref="AK164:AL164"/>
    <mergeCell ref="AM164:AN164"/>
    <mergeCell ref="AO164:AP164"/>
    <mergeCell ref="AQ164:AR164"/>
    <mergeCell ref="AS164:AT164"/>
    <mergeCell ref="W164:X164"/>
    <mergeCell ref="Y164:Z164"/>
    <mergeCell ref="AA164:AB164"/>
    <mergeCell ref="AC164:AD164"/>
    <mergeCell ref="AE164:AF164"/>
    <mergeCell ref="AG164:AH164"/>
    <mergeCell ref="AK163:AL163"/>
    <mergeCell ref="AM163:AN163"/>
    <mergeCell ref="AO163:AP163"/>
    <mergeCell ref="AQ163:AR163"/>
    <mergeCell ref="AS163:AT163"/>
    <mergeCell ref="A166:I166"/>
    <mergeCell ref="K166:L166"/>
    <mergeCell ref="M166:N166"/>
    <mergeCell ref="O166:P166"/>
    <mergeCell ref="Q166:R166"/>
    <mergeCell ref="Y165:Z165"/>
    <mergeCell ref="AA165:AB165"/>
    <mergeCell ref="AC165:AD165"/>
    <mergeCell ref="AE165:AF165"/>
    <mergeCell ref="AG165:AH165"/>
    <mergeCell ref="AI165:AJ165"/>
    <mergeCell ref="A165:I165"/>
    <mergeCell ref="K165:L165"/>
    <mergeCell ref="M165:N165"/>
    <mergeCell ref="O165:P165"/>
    <mergeCell ref="Q165:R165"/>
    <mergeCell ref="A164:I164"/>
    <mergeCell ref="K164:L164"/>
    <mergeCell ref="M164:N164"/>
    <mergeCell ref="O164:P164"/>
    <mergeCell ref="Q164:R164"/>
    <mergeCell ref="Y163:Z163"/>
    <mergeCell ref="AA163:AB163"/>
    <mergeCell ref="AC163:AD163"/>
    <mergeCell ref="AE163:AF163"/>
    <mergeCell ref="AG163:AH163"/>
    <mergeCell ref="AI163:AJ163"/>
    <mergeCell ref="A163:I163"/>
    <mergeCell ref="K163:L163"/>
    <mergeCell ref="M163:N163"/>
    <mergeCell ref="O163:P163"/>
    <mergeCell ref="Q163:R163"/>
    <mergeCell ref="W163:X163"/>
    <mergeCell ref="AI164:AJ164"/>
    <mergeCell ref="W161:X161"/>
    <mergeCell ref="AI162:AJ162"/>
    <mergeCell ref="AK162:AL162"/>
    <mergeCell ref="AM162:AN162"/>
    <mergeCell ref="AO162:AP162"/>
    <mergeCell ref="AQ162:AR162"/>
    <mergeCell ref="AS162:AT162"/>
    <mergeCell ref="W162:X162"/>
    <mergeCell ref="Y162:Z162"/>
    <mergeCell ref="AA162:AB162"/>
    <mergeCell ref="AC162:AD162"/>
    <mergeCell ref="AE162:AF162"/>
    <mergeCell ref="AG162:AH162"/>
    <mergeCell ref="AK161:AL161"/>
    <mergeCell ref="AM161:AN161"/>
    <mergeCell ref="AO161:AP161"/>
    <mergeCell ref="AQ161:AR161"/>
    <mergeCell ref="AS161:AT161"/>
    <mergeCell ref="AK160:AL160"/>
    <mergeCell ref="AM160:AN160"/>
    <mergeCell ref="AO160:AP160"/>
    <mergeCell ref="AQ160:AR160"/>
    <mergeCell ref="AS160:AT160"/>
    <mergeCell ref="W160:X160"/>
    <mergeCell ref="Y160:Z160"/>
    <mergeCell ref="AA160:AB160"/>
    <mergeCell ref="AC160:AD160"/>
    <mergeCell ref="AE160:AF160"/>
    <mergeCell ref="AG160:AH160"/>
    <mergeCell ref="AK159:AL159"/>
    <mergeCell ref="AM159:AN159"/>
    <mergeCell ref="AO159:AP159"/>
    <mergeCell ref="AQ159:AR159"/>
    <mergeCell ref="AS159:AT159"/>
    <mergeCell ref="A162:I162"/>
    <mergeCell ref="K162:L162"/>
    <mergeCell ref="M162:N162"/>
    <mergeCell ref="O162:P162"/>
    <mergeCell ref="Q162:R162"/>
    <mergeCell ref="Y161:Z161"/>
    <mergeCell ref="AA161:AB161"/>
    <mergeCell ref="AC161:AD161"/>
    <mergeCell ref="AE161:AF161"/>
    <mergeCell ref="AG161:AH161"/>
    <mergeCell ref="AI161:AJ161"/>
    <mergeCell ref="A161:I161"/>
    <mergeCell ref="K161:L161"/>
    <mergeCell ref="M161:N161"/>
    <mergeCell ref="O161:P161"/>
    <mergeCell ref="Q161:R161"/>
    <mergeCell ref="A160:I160"/>
    <mergeCell ref="K160:L160"/>
    <mergeCell ref="M160:N160"/>
    <mergeCell ref="O160:P160"/>
    <mergeCell ref="Q160:R160"/>
    <mergeCell ref="Y159:Z159"/>
    <mergeCell ref="AA159:AB159"/>
    <mergeCell ref="AC159:AD159"/>
    <mergeCell ref="AE159:AF159"/>
    <mergeCell ref="AG159:AH159"/>
    <mergeCell ref="AI159:AJ159"/>
    <mergeCell ref="A159:I159"/>
    <mergeCell ref="K159:L159"/>
    <mergeCell ref="M159:N159"/>
    <mergeCell ref="O159:P159"/>
    <mergeCell ref="Q159:R159"/>
    <mergeCell ref="W159:X159"/>
    <mergeCell ref="AI160:AJ160"/>
    <mergeCell ref="AI158:AJ158"/>
    <mergeCell ref="AK158:AL158"/>
    <mergeCell ref="AM158:AN158"/>
    <mergeCell ref="AO158:AP158"/>
    <mergeCell ref="AQ158:AR158"/>
    <mergeCell ref="AS158:AT158"/>
    <mergeCell ref="W158:X158"/>
    <mergeCell ref="Y158:Z158"/>
    <mergeCell ref="AA158:AB158"/>
    <mergeCell ref="AC158:AD158"/>
    <mergeCell ref="AE158:AF158"/>
    <mergeCell ref="AG158:AH158"/>
    <mergeCell ref="A157:I157"/>
    <mergeCell ref="A158:I158"/>
    <mergeCell ref="K158:L158"/>
    <mergeCell ref="M158:N158"/>
    <mergeCell ref="O158:P158"/>
    <mergeCell ref="Q158:R158"/>
    <mergeCell ref="W154:X154"/>
    <mergeCell ref="AI155:AJ155"/>
    <mergeCell ref="AK155:AL155"/>
    <mergeCell ref="AM155:AN155"/>
    <mergeCell ref="AO155:AP155"/>
    <mergeCell ref="AQ155:AR155"/>
    <mergeCell ref="AS155:AT155"/>
    <mergeCell ref="W155:X155"/>
    <mergeCell ref="Y155:Z155"/>
    <mergeCell ref="AA155:AB155"/>
    <mergeCell ref="AC155:AD155"/>
    <mergeCell ref="AE155:AF155"/>
    <mergeCell ref="AG155:AH155"/>
    <mergeCell ref="AK154:AL154"/>
    <mergeCell ref="AM154:AN154"/>
    <mergeCell ref="AO154:AP154"/>
    <mergeCell ref="AQ154:AR154"/>
    <mergeCell ref="AS154:AT154"/>
    <mergeCell ref="AK153:AL153"/>
    <mergeCell ref="AM153:AN153"/>
    <mergeCell ref="AO153:AP153"/>
    <mergeCell ref="AQ153:AR153"/>
    <mergeCell ref="AS153:AT153"/>
    <mergeCell ref="W153:X153"/>
    <mergeCell ref="Y153:Z153"/>
    <mergeCell ref="AA153:AB153"/>
    <mergeCell ref="AC153:AD153"/>
    <mergeCell ref="AE153:AF153"/>
    <mergeCell ref="AG153:AH153"/>
    <mergeCell ref="AK152:AL152"/>
    <mergeCell ref="AM152:AN152"/>
    <mergeCell ref="AO152:AP152"/>
    <mergeCell ref="AQ152:AR152"/>
    <mergeCell ref="AS152:AT152"/>
    <mergeCell ref="A155:I155"/>
    <mergeCell ref="K155:L155"/>
    <mergeCell ref="M155:N155"/>
    <mergeCell ref="O155:P155"/>
    <mergeCell ref="Q155:R155"/>
    <mergeCell ref="Y154:Z154"/>
    <mergeCell ref="AA154:AB154"/>
    <mergeCell ref="AC154:AD154"/>
    <mergeCell ref="AE154:AF154"/>
    <mergeCell ref="AG154:AH154"/>
    <mergeCell ref="AI154:AJ154"/>
    <mergeCell ref="A154:I154"/>
    <mergeCell ref="K154:L154"/>
    <mergeCell ref="M154:N154"/>
    <mergeCell ref="O154:P154"/>
    <mergeCell ref="Q154:R154"/>
    <mergeCell ref="A153:I153"/>
    <mergeCell ref="K153:L153"/>
    <mergeCell ref="M153:N153"/>
    <mergeCell ref="O153:P153"/>
    <mergeCell ref="Q153:R153"/>
    <mergeCell ref="Y152:Z152"/>
    <mergeCell ref="AA152:AB152"/>
    <mergeCell ref="AC152:AD152"/>
    <mergeCell ref="AE152:AF152"/>
    <mergeCell ref="AG152:AH152"/>
    <mergeCell ref="AI152:AJ152"/>
    <mergeCell ref="A152:I152"/>
    <mergeCell ref="K152:L152"/>
    <mergeCell ref="M152:N152"/>
    <mergeCell ref="O152:P152"/>
    <mergeCell ref="Q152:R152"/>
    <mergeCell ref="W152:X152"/>
    <mergeCell ref="AI153:AJ153"/>
    <mergeCell ref="W150:X150"/>
    <mergeCell ref="AI151:AJ151"/>
    <mergeCell ref="AK151:AL151"/>
    <mergeCell ref="AM151:AN151"/>
    <mergeCell ref="AO151:AP151"/>
    <mergeCell ref="AQ151:AR151"/>
    <mergeCell ref="AS151:AT151"/>
    <mergeCell ref="W151:X151"/>
    <mergeCell ref="Y151:Z151"/>
    <mergeCell ref="AA151:AB151"/>
    <mergeCell ref="AC151:AD151"/>
    <mergeCell ref="AE151:AF151"/>
    <mergeCell ref="AG151:AH151"/>
    <mergeCell ref="AK150:AL150"/>
    <mergeCell ref="AM150:AN150"/>
    <mergeCell ref="AO150:AP150"/>
    <mergeCell ref="AQ150:AR150"/>
    <mergeCell ref="AS150:AT150"/>
    <mergeCell ref="AK149:AL149"/>
    <mergeCell ref="AM149:AN149"/>
    <mergeCell ref="AO149:AP149"/>
    <mergeCell ref="AQ149:AR149"/>
    <mergeCell ref="AS149:AT149"/>
    <mergeCell ref="W149:X149"/>
    <mergeCell ref="Y149:Z149"/>
    <mergeCell ref="AA149:AB149"/>
    <mergeCell ref="AC149:AD149"/>
    <mergeCell ref="AE149:AF149"/>
    <mergeCell ref="AG149:AH149"/>
    <mergeCell ref="AK148:AL148"/>
    <mergeCell ref="AM148:AN148"/>
    <mergeCell ref="AO148:AP148"/>
    <mergeCell ref="AQ148:AR148"/>
    <mergeCell ref="AS148:AT148"/>
    <mergeCell ref="A151:I151"/>
    <mergeCell ref="K151:L151"/>
    <mergeCell ref="M151:N151"/>
    <mergeCell ref="O151:P151"/>
    <mergeCell ref="Q151:R151"/>
    <mergeCell ref="Y150:Z150"/>
    <mergeCell ref="AA150:AB150"/>
    <mergeCell ref="AC150:AD150"/>
    <mergeCell ref="AE150:AF150"/>
    <mergeCell ref="AG150:AH150"/>
    <mergeCell ref="AI150:AJ150"/>
    <mergeCell ref="A150:I150"/>
    <mergeCell ref="K150:L150"/>
    <mergeCell ref="M150:N150"/>
    <mergeCell ref="O150:P150"/>
    <mergeCell ref="Q150:R150"/>
    <mergeCell ref="A149:I149"/>
    <mergeCell ref="K149:L149"/>
    <mergeCell ref="M149:N149"/>
    <mergeCell ref="O149:P149"/>
    <mergeCell ref="Q149:R149"/>
    <mergeCell ref="Y148:Z148"/>
    <mergeCell ref="AA148:AB148"/>
    <mergeCell ref="AC148:AD148"/>
    <mergeCell ref="AE148:AF148"/>
    <mergeCell ref="AG148:AH148"/>
    <mergeCell ref="AI148:AJ148"/>
    <mergeCell ref="A148:I148"/>
    <mergeCell ref="K148:L148"/>
    <mergeCell ref="M148:N148"/>
    <mergeCell ref="O148:P148"/>
    <mergeCell ref="Q148:R148"/>
    <mergeCell ref="W148:X148"/>
    <mergeCell ref="AI149:AJ149"/>
    <mergeCell ref="S149:T149"/>
    <mergeCell ref="W146:X146"/>
    <mergeCell ref="AI147:AJ147"/>
    <mergeCell ref="AK147:AL147"/>
    <mergeCell ref="AM147:AN147"/>
    <mergeCell ref="AO147:AP147"/>
    <mergeCell ref="AQ147:AR147"/>
    <mergeCell ref="AS147:AT147"/>
    <mergeCell ref="W147:X147"/>
    <mergeCell ref="Y147:Z147"/>
    <mergeCell ref="AA147:AB147"/>
    <mergeCell ref="AC147:AD147"/>
    <mergeCell ref="AE147:AF147"/>
    <mergeCell ref="AG147:AH147"/>
    <mergeCell ref="AK146:AL146"/>
    <mergeCell ref="AM146:AN146"/>
    <mergeCell ref="AO146:AP146"/>
    <mergeCell ref="AQ146:AR146"/>
    <mergeCell ref="AS146:AT146"/>
    <mergeCell ref="AK145:AL145"/>
    <mergeCell ref="AM145:AN145"/>
    <mergeCell ref="AO145:AP145"/>
    <mergeCell ref="AQ145:AR145"/>
    <mergeCell ref="AS145:AT145"/>
    <mergeCell ref="W145:X145"/>
    <mergeCell ref="Y145:Z145"/>
    <mergeCell ref="AA145:AB145"/>
    <mergeCell ref="AC145:AD145"/>
    <mergeCell ref="AE145:AF145"/>
    <mergeCell ref="AG145:AH145"/>
    <mergeCell ref="AK144:AL144"/>
    <mergeCell ref="AM144:AN144"/>
    <mergeCell ref="AO144:AP144"/>
    <mergeCell ref="AQ144:AR144"/>
    <mergeCell ref="AS144:AT144"/>
    <mergeCell ref="A147:I147"/>
    <mergeCell ref="K147:L147"/>
    <mergeCell ref="M147:N147"/>
    <mergeCell ref="O147:P147"/>
    <mergeCell ref="Q147:R147"/>
    <mergeCell ref="Y146:Z146"/>
    <mergeCell ref="AA146:AB146"/>
    <mergeCell ref="AC146:AD146"/>
    <mergeCell ref="AE146:AF146"/>
    <mergeCell ref="AG146:AH146"/>
    <mergeCell ref="AI146:AJ146"/>
    <mergeCell ref="A146:I146"/>
    <mergeCell ref="K146:L146"/>
    <mergeCell ref="M146:N146"/>
    <mergeCell ref="O146:P146"/>
    <mergeCell ref="Q146:R146"/>
    <mergeCell ref="A142:I142"/>
    <mergeCell ref="A143:I143"/>
    <mergeCell ref="K143:L143"/>
    <mergeCell ref="M143:N143"/>
    <mergeCell ref="O143:P143"/>
    <mergeCell ref="Q143:R143"/>
    <mergeCell ref="A145:I145"/>
    <mergeCell ref="K145:L145"/>
    <mergeCell ref="M145:N145"/>
    <mergeCell ref="O145:P145"/>
    <mergeCell ref="Q145:R145"/>
    <mergeCell ref="Y144:Z144"/>
    <mergeCell ref="AA144:AB144"/>
    <mergeCell ref="AC144:AD144"/>
    <mergeCell ref="AE144:AF144"/>
    <mergeCell ref="AG144:AH144"/>
    <mergeCell ref="AI144:AJ144"/>
    <mergeCell ref="A144:I144"/>
    <mergeCell ref="K144:L144"/>
    <mergeCell ref="M144:N144"/>
    <mergeCell ref="O144:P144"/>
    <mergeCell ref="Q144:R144"/>
    <mergeCell ref="W144:X144"/>
    <mergeCell ref="AI145:AJ145"/>
    <mergeCell ref="AK140:AL140"/>
    <mergeCell ref="AM140:AN140"/>
    <mergeCell ref="AO140:AP140"/>
    <mergeCell ref="AQ140:AR140"/>
    <mergeCell ref="AS140:AT140"/>
    <mergeCell ref="W140:X140"/>
    <mergeCell ref="Y140:Z140"/>
    <mergeCell ref="AA140:AB140"/>
    <mergeCell ref="AC140:AD140"/>
    <mergeCell ref="AE140:AF140"/>
    <mergeCell ref="AG140:AH140"/>
    <mergeCell ref="AK139:AL139"/>
    <mergeCell ref="AM139:AN139"/>
    <mergeCell ref="AO139:AP139"/>
    <mergeCell ref="AQ139:AR139"/>
    <mergeCell ref="AS139:AT139"/>
    <mergeCell ref="AI143:AJ143"/>
    <mergeCell ref="AK143:AL143"/>
    <mergeCell ref="AM143:AN143"/>
    <mergeCell ref="AO143:AP143"/>
    <mergeCell ref="AQ143:AR143"/>
    <mergeCell ref="AS143:AT143"/>
    <mergeCell ref="W143:X143"/>
    <mergeCell ref="Y143:Z143"/>
    <mergeCell ref="AA143:AB143"/>
    <mergeCell ref="AC143:AD143"/>
    <mergeCell ref="AE143:AF143"/>
    <mergeCell ref="AG143:AH143"/>
    <mergeCell ref="A140:I140"/>
    <mergeCell ref="K140:L140"/>
    <mergeCell ref="M140:N140"/>
    <mergeCell ref="O140:P140"/>
    <mergeCell ref="Q140:R140"/>
    <mergeCell ref="Y139:Z139"/>
    <mergeCell ref="AA139:AB139"/>
    <mergeCell ref="AC139:AD139"/>
    <mergeCell ref="AE139:AF139"/>
    <mergeCell ref="AG139:AH139"/>
    <mergeCell ref="AI139:AJ139"/>
    <mergeCell ref="A139:I139"/>
    <mergeCell ref="K139:L139"/>
    <mergeCell ref="M139:N139"/>
    <mergeCell ref="O139:P139"/>
    <mergeCell ref="Q139:R139"/>
    <mergeCell ref="W139:X139"/>
    <mergeCell ref="AI140:AJ140"/>
    <mergeCell ref="W137:X137"/>
    <mergeCell ref="AI138:AJ138"/>
    <mergeCell ref="AK138:AL138"/>
    <mergeCell ref="AM138:AN138"/>
    <mergeCell ref="AO138:AP138"/>
    <mergeCell ref="AQ138:AR138"/>
    <mergeCell ref="AS138:AT138"/>
    <mergeCell ref="W138:X138"/>
    <mergeCell ref="Y138:Z138"/>
    <mergeCell ref="AA138:AB138"/>
    <mergeCell ref="AC138:AD138"/>
    <mergeCell ref="AE138:AF138"/>
    <mergeCell ref="AG138:AH138"/>
    <mergeCell ref="AK137:AL137"/>
    <mergeCell ref="AM137:AN137"/>
    <mergeCell ref="AO137:AP137"/>
    <mergeCell ref="AQ137:AR137"/>
    <mergeCell ref="AS137:AT137"/>
    <mergeCell ref="AK136:AL136"/>
    <mergeCell ref="AM136:AN136"/>
    <mergeCell ref="AO136:AP136"/>
    <mergeCell ref="AQ136:AR136"/>
    <mergeCell ref="AS136:AT136"/>
    <mergeCell ref="W136:X136"/>
    <mergeCell ref="Y136:Z136"/>
    <mergeCell ref="AA136:AB136"/>
    <mergeCell ref="AC136:AD136"/>
    <mergeCell ref="AE136:AF136"/>
    <mergeCell ref="AG136:AH136"/>
    <mergeCell ref="AK135:AL135"/>
    <mergeCell ref="AM135:AN135"/>
    <mergeCell ref="AO135:AP135"/>
    <mergeCell ref="AQ135:AR135"/>
    <mergeCell ref="AS135:AT135"/>
    <mergeCell ref="A138:I138"/>
    <mergeCell ref="K138:L138"/>
    <mergeCell ref="M138:N138"/>
    <mergeCell ref="O138:P138"/>
    <mergeCell ref="Q138:R138"/>
    <mergeCell ref="Y137:Z137"/>
    <mergeCell ref="AA137:AB137"/>
    <mergeCell ref="AC137:AD137"/>
    <mergeCell ref="AE137:AF137"/>
    <mergeCell ref="AG137:AH137"/>
    <mergeCell ref="AI137:AJ137"/>
    <mergeCell ref="A137:I137"/>
    <mergeCell ref="K137:L137"/>
    <mergeCell ref="M137:N137"/>
    <mergeCell ref="O137:P137"/>
    <mergeCell ref="Q137:R137"/>
    <mergeCell ref="A136:I136"/>
    <mergeCell ref="K136:L136"/>
    <mergeCell ref="M136:N136"/>
    <mergeCell ref="O136:P136"/>
    <mergeCell ref="Q136:R136"/>
    <mergeCell ref="Y135:Z135"/>
    <mergeCell ref="AA135:AB135"/>
    <mergeCell ref="AC135:AD135"/>
    <mergeCell ref="AE135:AF135"/>
    <mergeCell ref="AG135:AH135"/>
    <mergeCell ref="AI135:AJ135"/>
    <mergeCell ref="A135:I135"/>
    <mergeCell ref="K135:L135"/>
    <mergeCell ref="M135:N135"/>
    <mergeCell ref="O135:P135"/>
    <mergeCell ref="Q135:R135"/>
    <mergeCell ref="W135:X135"/>
    <mergeCell ref="AI136:AJ136"/>
    <mergeCell ref="AK132:AL132"/>
    <mergeCell ref="AM132:AN132"/>
    <mergeCell ref="AO132:AP132"/>
    <mergeCell ref="AQ132:AR132"/>
    <mergeCell ref="AS132:AT132"/>
    <mergeCell ref="A134:I134"/>
    <mergeCell ref="Y132:Z132"/>
    <mergeCell ref="AA132:AB132"/>
    <mergeCell ref="AC132:AD132"/>
    <mergeCell ref="AE132:AF132"/>
    <mergeCell ref="AG132:AH132"/>
    <mergeCell ref="AI132:AJ132"/>
    <mergeCell ref="A132:I132"/>
    <mergeCell ref="K132:L132"/>
    <mergeCell ref="M132:N132"/>
    <mergeCell ref="O132:P132"/>
    <mergeCell ref="Q132:R132"/>
    <mergeCell ref="W132:X132"/>
    <mergeCell ref="W130:X130"/>
    <mergeCell ref="AI131:AJ131"/>
    <mergeCell ref="AK131:AL131"/>
    <mergeCell ref="AM131:AN131"/>
    <mergeCell ref="AO131:AP131"/>
    <mergeCell ref="AQ131:AR131"/>
    <mergeCell ref="AS131:AT131"/>
    <mergeCell ref="W131:X131"/>
    <mergeCell ref="Y131:Z131"/>
    <mergeCell ref="AA131:AB131"/>
    <mergeCell ref="AC131:AD131"/>
    <mergeCell ref="AE131:AF131"/>
    <mergeCell ref="AG131:AH131"/>
    <mergeCell ref="AK130:AL130"/>
    <mergeCell ref="AM130:AN130"/>
    <mergeCell ref="AO130:AP130"/>
    <mergeCell ref="AQ130:AR130"/>
    <mergeCell ref="AS130:AT130"/>
    <mergeCell ref="AK129:AL129"/>
    <mergeCell ref="AM129:AN129"/>
    <mergeCell ref="AO129:AP129"/>
    <mergeCell ref="AQ129:AR129"/>
    <mergeCell ref="AS129:AT129"/>
    <mergeCell ref="W129:X129"/>
    <mergeCell ref="Y129:Z129"/>
    <mergeCell ref="AA129:AB129"/>
    <mergeCell ref="AC129:AD129"/>
    <mergeCell ref="AE129:AF129"/>
    <mergeCell ref="AG129:AH129"/>
    <mergeCell ref="AK128:AL128"/>
    <mergeCell ref="AM128:AN128"/>
    <mergeCell ref="AO128:AP128"/>
    <mergeCell ref="AQ128:AR128"/>
    <mergeCell ref="AS128:AT128"/>
    <mergeCell ref="A131:I131"/>
    <mergeCell ref="K131:L131"/>
    <mergeCell ref="M131:N131"/>
    <mergeCell ref="O131:P131"/>
    <mergeCell ref="Q131:R131"/>
    <mergeCell ref="Y130:Z130"/>
    <mergeCell ref="AA130:AB130"/>
    <mergeCell ref="AC130:AD130"/>
    <mergeCell ref="AE130:AF130"/>
    <mergeCell ref="AG130:AH130"/>
    <mergeCell ref="AI130:AJ130"/>
    <mergeCell ref="A130:I130"/>
    <mergeCell ref="K130:L130"/>
    <mergeCell ref="M130:N130"/>
    <mergeCell ref="O130:P130"/>
    <mergeCell ref="Q130:R130"/>
    <mergeCell ref="A127:I127"/>
    <mergeCell ref="Y125:Z125"/>
    <mergeCell ref="AA125:AB125"/>
    <mergeCell ref="AC125:AD125"/>
    <mergeCell ref="AE125:AF125"/>
    <mergeCell ref="AG125:AH125"/>
    <mergeCell ref="AI125:AJ125"/>
    <mergeCell ref="A125:I125"/>
    <mergeCell ref="K125:L125"/>
    <mergeCell ref="M125:N125"/>
    <mergeCell ref="O125:P125"/>
    <mergeCell ref="Q125:R125"/>
    <mergeCell ref="W125:X125"/>
    <mergeCell ref="A129:I129"/>
    <mergeCell ref="K129:L129"/>
    <mergeCell ref="M129:N129"/>
    <mergeCell ref="O129:P129"/>
    <mergeCell ref="Q129:R129"/>
    <mergeCell ref="Y128:Z128"/>
    <mergeCell ref="AA128:AB128"/>
    <mergeCell ref="AC128:AD128"/>
    <mergeCell ref="AE128:AF128"/>
    <mergeCell ref="AG128:AH128"/>
    <mergeCell ref="AI128:AJ128"/>
    <mergeCell ref="A128:I128"/>
    <mergeCell ref="K128:L128"/>
    <mergeCell ref="M128:N128"/>
    <mergeCell ref="O128:P128"/>
    <mergeCell ref="Q128:R128"/>
    <mergeCell ref="W128:X128"/>
    <mergeCell ref="AI129:AJ129"/>
    <mergeCell ref="S125:T125"/>
    <mergeCell ref="AK124:AL124"/>
    <mergeCell ref="AM124:AN124"/>
    <mergeCell ref="AO124:AP124"/>
    <mergeCell ref="AQ124:AR124"/>
    <mergeCell ref="AS124:AT124"/>
    <mergeCell ref="W124:X124"/>
    <mergeCell ref="Y124:Z124"/>
    <mergeCell ref="AA124:AB124"/>
    <mergeCell ref="AC124:AD124"/>
    <mergeCell ref="AE124:AF124"/>
    <mergeCell ref="AG124:AH124"/>
    <mergeCell ref="AK123:AL123"/>
    <mergeCell ref="AM123:AN123"/>
    <mergeCell ref="AO123:AP123"/>
    <mergeCell ref="AQ123:AR123"/>
    <mergeCell ref="AS123:AT123"/>
    <mergeCell ref="AK125:AL125"/>
    <mergeCell ref="AM125:AN125"/>
    <mergeCell ref="AO125:AP125"/>
    <mergeCell ref="AQ125:AR125"/>
    <mergeCell ref="AS125:AT125"/>
    <mergeCell ref="A124:I124"/>
    <mergeCell ref="K124:L124"/>
    <mergeCell ref="M124:N124"/>
    <mergeCell ref="O124:P124"/>
    <mergeCell ref="Q124:R124"/>
    <mergeCell ref="Y123:Z123"/>
    <mergeCell ref="AA123:AB123"/>
    <mergeCell ref="AC123:AD123"/>
    <mergeCell ref="AE123:AF123"/>
    <mergeCell ref="AG123:AH123"/>
    <mergeCell ref="AI123:AJ123"/>
    <mergeCell ref="A123:I123"/>
    <mergeCell ref="K123:L123"/>
    <mergeCell ref="M123:N123"/>
    <mergeCell ref="O123:P123"/>
    <mergeCell ref="Q123:R123"/>
    <mergeCell ref="W123:X123"/>
    <mergeCell ref="AI124:AJ124"/>
    <mergeCell ref="AI122:AJ122"/>
    <mergeCell ref="AK122:AL122"/>
    <mergeCell ref="AM122:AN122"/>
    <mergeCell ref="AO122:AP122"/>
    <mergeCell ref="AQ122:AR122"/>
    <mergeCell ref="AS122:AT122"/>
    <mergeCell ref="W122:X122"/>
    <mergeCell ref="Y122:Z122"/>
    <mergeCell ref="AA122:AB122"/>
    <mergeCell ref="AC122:AD122"/>
    <mergeCell ref="AE122:AF122"/>
    <mergeCell ref="AG122:AH122"/>
    <mergeCell ref="A121:I121"/>
    <mergeCell ref="A122:I122"/>
    <mergeCell ref="K122:L122"/>
    <mergeCell ref="M122:N122"/>
    <mergeCell ref="O122:P122"/>
    <mergeCell ref="Q122:R122"/>
    <mergeCell ref="W118:X118"/>
    <mergeCell ref="AI119:AJ119"/>
    <mergeCell ref="AK119:AL119"/>
    <mergeCell ref="AM119:AN119"/>
    <mergeCell ref="AO119:AP119"/>
    <mergeCell ref="AQ119:AR119"/>
    <mergeCell ref="AS119:AT119"/>
    <mergeCell ref="W119:X119"/>
    <mergeCell ref="Y119:Z119"/>
    <mergeCell ref="AA119:AB119"/>
    <mergeCell ref="AC119:AD119"/>
    <mergeCell ref="AE119:AF119"/>
    <mergeCell ref="AG119:AH119"/>
    <mergeCell ref="AK118:AL118"/>
    <mergeCell ref="AM118:AN118"/>
    <mergeCell ref="AO118:AP118"/>
    <mergeCell ref="AQ118:AR118"/>
    <mergeCell ref="AS118:AT118"/>
    <mergeCell ref="AK117:AL117"/>
    <mergeCell ref="AM117:AN117"/>
    <mergeCell ref="AO117:AP117"/>
    <mergeCell ref="AQ117:AR117"/>
    <mergeCell ref="AS117:AT117"/>
    <mergeCell ref="W117:X117"/>
    <mergeCell ref="Y117:Z117"/>
    <mergeCell ref="AA117:AB117"/>
    <mergeCell ref="AC117:AD117"/>
    <mergeCell ref="AE117:AF117"/>
    <mergeCell ref="AG117:AH117"/>
    <mergeCell ref="AK116:AL116"/>
    <mergeCell ref="AM116:AN116"/>
    <mergeCell ref="AO116:AP116"/>
    <mergeCell ref="AQ116:AR116"/>
    <mergeCell ref="AS116:AT116"/>
    <mergeCell ref="A119:I119"/>
    <mergeCell ref="K119:L119"/>
    <mergeCell ref="M119:N119"/>
    <mergeCell ref="O119:P119"/>
    <mergeCell ref="Q119:R119"/>
    <mergeCell ref="Y118:Z118"/>
    <mergeCell ref="AA118:AB118"/>
    <mergeCell ref="AC118:AD118"/>
    <mergeCell ref="AE118:AF118"/>
    <mergeCell ref="AG118:AH118"/>
    <mergeCell ref="AI118:AJ118"/>
    <mergeCell ref="A118:I118"/>
    <mergeCell ref="K118:L118"/>
    <mergeCell ref="M118:N118"/>
    <mergeCell ref="O118:P118"/>
    <mergeCell ref="Q118:R118"/>
    <mergeCell ref="A117:I117"/>
    <mergeCell ref="K117:L117"/>
    <mergeCell ref="M117:N117"/>
    <mergeCell ref="O117:P117"/>
    <mergeCell ref="Q117:R117"/>
    <mergeCell ref="Y116:Z116"/>
    <mergeCell ref="AA116:AB116"/>
    <mergeCell ref="AC116:AD116"/>
    <mergeCell ref="AE116:AF116"/>
    <mergeCell ref="AG116:AH116"/>
    <mergeCell ref="AI116:AJ116"/>
    <mergeCell ref="A116:I116"/>
    <mergeCell ref="K116:L116"/>
    <mergeCell ref="M116:N116"/>
    <mergeCell ref="O116:P116"/>
    <mergeCell ref="Q116:R116"/>
    <mergeCell ref="W116:X116"/>
    <mergeCell ref="AI117:AJ117"/>
    <mergeCell ref="AI115:AJ115"/>
    <mergeCell ref="AK115:AL115"/>
    <mergeCell ref="AM115:AN115"/>
    <mergeCell ref="AO115:AP115"/>
    <mergeCell ref="AQ115:AR115"/>
    <mergeCell ref="AS115:AT115"/>
    <mergeCell ref="W115:X115"/>
    <mergeCell ref="Y115:Z115"/>
    <mergeCell ref="AA115:AB115"/>
    <mergeCell ref="AC115:AD115"/>
    <mergeCell ref="AE115:AF115"/>
    <mergeCell ref="AG115:AH115"/>
    <mergeCell ref="A114:I114"/>
    <mergeCell ref="A115:I115"/>
    <mergeCell ref="K115:L115"/>
    <mergeCell ref="M115:N115"/>
    <mergeCell ref="O115:P115"/>
    <mergeCell ref="Q115:R115"/>
    <mergeCell ref="W111:X111"/>
    <mergeCell ref="AI112:AJ112"/>
    <mergeCell ref="AK112:AL112"/>
    <mergeCell ref="AM112:AN112"/>
    <mergeCell ref="AO112:AP112"/>
    <mergeCell ref="AQ112:AR112"/>
    <mergeCell ref="AS112:AT112"/>
    <mergeCell ref="W112:X112"/>
    <mergeCell ref="Y112:Z112"/>
    <mergeCell ref="AA112:AB112"/>
    <mergeCell ref="AC112:AD112"/>
    <mergeCell ref="AE112:AF112"/>
    <mergeCell ref="AG112:AH112"/>
    <mergeCell ref="AK111:AL111"/>
    <mergeCell ref="AM111:AN111"/>
    <mergeCell ref="AO111:AP111"/>
    <mergeCell ref="AQ111:AR111"/>
    <mergeCell ref="AS111:AT111"/>
    <mergeCell ref="AK110:AL110"/>
    <mergeCell ref="AM110:AN110"/>
    <mergeCell ref="AO110:AP110"/>
    <mergeCell ref="AQ110:AR110"/>
    <mergeCell ref="AS110:AT110"/>
    <mergeCell ref="W110:X110"/>
    <mergeCell ref="Y110:Z110"/>
    <mergeCell ref="AA110:AB110"/>
    <mergeCell ref="AC110:AD110"/>
    <mergeCell ref="AE110:AF110"/>
    <mergeCell ref="AG110:AH110"/>
    <mergeCell ref="AK109:AL109"/>
    <mergeCell ref="AM109:AN109"/>
    <mergeCell ref="AO109:AP109"/>
    <mergeCell ref="AQ109:AR109"/>
    <mergeCell ref="AS109:AT109"/>
    <mergeCell ref="A112:I112"/>
    <mergeCell ref="K112:L112"/>
    <mergeCell ref="M112:N112"/>
    <mergeCell ref="O112:P112"/>
    <mergeCell ref="Q112:R112"/>
    <mergeCell ref="Y111:Z111"/>
    <mergeCell ref="AA111:AB111"/>
    <mergeCell ref="AC111:AD111"/>
    <mergeCell ref="AE111:AF111"/>
    <mergeCell ref="AG111:AH111"/>
    <mergeCell ref="AI111:AJ111"/>
    <mergeCell ref="A111:I111"/>
    <mergeCell ref="K111:L111"/>
    <mergeCell ref="M111:N111"/>
    <mergeCell ref="O111:P111"/>
    <mergeCell ref="Q111:R111"/>
    <mergeCell ref="A110:I110"/>
    <mergeCell ref="K110:L110"/>
    <mergeCell ref="M110:N110"/>
    <mergeCell ref="O110:P110"/>
    <mergeCell ref="Q110:R110"/>
    <mergeCell ref="Y109:Z109"/>
    <mergeCell ref="AA109:AB109"/>
    <mergeCell ref="AC109:AD109"/>
    <mergeCell ref="AE109:AF109"/>
    <mergeCell ref="AG109:AH109"/>
    <mergeCell ref="AI109:AJ109"/>
    <mergeCell ref="A109:I109"/>
    <mergeCell ref="K109:L109"/>
    <mergeCell ref="M109:N109"/>
    <mergeCell ref="O109:P109"/>
    <mergeCell ref="Q109:R109"/>
    <mergeCell ref="W109:X109"/>
    <mergeCell ref="AI110:AJ110"/>
    <mergeCell ref="W107:X107"/>
    <mergeCell ref="AI108:AJ108"/>
    <mergeCell ref="AK108:AL108"/>
    <mergeCell ref="AM108:AN108"/>
    <mergeCell ref="AO108:AP108"/>
    <mergeCell ref="AQ108:AR108"/>
    <mergeCell ref="AS108:AT108"/>
    <mergeCell ref="W108:X108"/>
    <mergeCell ref="Y108:Z108"/>
    <mergeCell ref="AA108:AB108"/>
    <mergeCell ref="AC108:AD108"/>
    <mergeCell ref="AE108:AF108"/>
    <mergeCell ref="AG108:AH108"/>
    <mergeCell ref="AK107:AL107"/>
    <mergeCell ref="AM107:AN107"/>
    <mergeCell ref="AO107:AP107"/>
    <mergeCell ref="AQ107:AR107"/>
    <mergeCell ref="AS107:AT107"/>
    <mergeCell ref="AK106:AL106"/>
    <mergeCell ref="AM106:AN106"/>
    <mergeCell ref="AO106:AP106"/>
    <mergeCell ref="AQ106:AR106"/>
    <mergeCell ref="AS106:AT106"/>
    <mergeCell ref="W106:X106"/>
    <mergeCell ref="Y106:Z106"/>
    <mergeCell ref="AA106:AB106"/>
    <mergeCell ref="AC106:AD106"/>
    <mergeCell ref="AE106:AF106"/>
    <mergeCell ref="AG106:AH106"/>
    <mergeCell ref="AK105:AL105"/>
    <mergeCell ref="AM105:AN105"/>
    <mergeCell ref="AO105:AP105"/>
    <mergeCell ref="AQ105:AR105"/>
    <mergeCell ref="AS105:AT105"/>
    <mergeCell ref="A108:I108"/>
    <mergeCell ref="K108:L108"/>
    <mergeCell ref="M108:N108"/>
    <mergeCell ref="O108:P108"/>
    <mergeCell ref="Q108:R108"/>
    <mergeCell ref="Y107:Z107"/>
    <mergeCell ref="AA107:AB107"/>
    <mergeCell ref="AC107:AD107"/>
    <mergeCell ref="AE107:AF107"/>
    <mergeCell ref="AG107:AH107"/>
    <mergeCell ref="AI107:AJ107"/>
    <mergeCell ref="A107:I107"/>
    <mergeCell ref="K107:L107"/>
    <mergeCell ref="M107:N107"/>
    <mergeCell ref="O107:P107"/>
    <mergeCell ref="Q107:R107"/>
    <mergeCell ref="A106:I106"/>
    <mergeCell ref="K106:L106"/>
    <mergeCell ref="M106:N106"/>
    <mergeCell ref="O106:P106"/>
    <mergeCell ref="Q106:R106"/>
    <mergeCell ref="Y105:Z105"/>
    <mergeCell ref="AA105:AB105"/>
    <mergeCell ref="AC105:AD105"/>
    <mergeCell ref="AE105:AF105"/>
    <mergeCell ref="AG105:AH105"/>
    <mergeCell ref="AI105:AJ105"/>
    <mergeCell ref="A105:I105"/>
    <mergeCell ref="K105:L105"/>
    <mergeCell ref="M105:N105"/>
    <mergeCell ref="O105:P105"/>
    <mergeCell ref="Q105:R105"/>
    <mergeCell ref="W105:X105"/>
    <mergeCell ref="AI106:AJ106"/>
    <mergeCell ref="U106:V106"/>
    <mergeCell ref="W103:X103"/>
    <mergeCell ref="AI104:AJ104"/>
    <mergeCell ref="AK104:AL104"/>
    <mergeCell ref="AM104:AN104"/>
    <mergeCell ref="AO104:AP104"/>
    <mergeCell ref="AQ104:AR104"/>
    <mergeCell ref="AS104:AT104"/>
    <mergeCell ref="W104:X104"/>
    <mergeCell ref="Y104:Z104"/>
    <mergeCell ref="AA104:AB104"/>
    <mergeCell ref="AC104:AD104"/>
    <mergeCell ref="AE104:AF104"/>
    <mergeCell ref="AG104:AH104"/>
    <mergeCell ref="AK103:AL103"/>
    <mergeCell ref="AM103:AN103"/>
    <mergeCell ref="AO103:AP103"/>
    <mergeCell ref="AQ103:AR103"/>
    <mergeCell ref="AS103:AT103"/>
    <mergeCell ref="AK102:AL102"/>
    <mergeCell ref="AM102:AN102"/>
    <mergeCell ref="AO102:AP102"/>
    <mergeCell ref="AQ102:AR102"/>
    <mergeCell ref="AS102:AT102"/>
    <mergeCell ref="W102:X102"/>
    <mergeCell ref="Y102:Z102"/>
    <mergeCell ref="AA102:AB102"/>
    <mergeCell ref="AC102:AD102"/>
    <mergeCell ref="AE102:AF102"/>
    <mergeCell ref="AG102:AH102"/>
    <mergeCell ref="AK101:AL101"/>
    <mergeCell ref="AM101:AN101"/>
    <mergeCell ref="AO101:AP101"/>
    <mergeCell ref="AQ101:AR101"/>
    <mergeCell ref="AS101:AT101"/>
    <mergeCell ref="A104:I104"/>
    <mergeCell ref="K104:L104"/>
    <mergeCell ref="M104:N104"/>
    <mergeCell ref="O104:P104"/>
    <mergeCell ref="Q104:R104"/>
    <mergeCell ref="Y103:Z103"/>
    <mergeCell ref="AA103:AB103"/>
    <mergeCell ref="AC103:AD103"/>
    <mergeCell ref="AE103:AF103"/>
    <mergeCell ref="AG103:AH103"/>
    <mergeCell ref="AI103:AJ103"/>
    <mergeCell ref="A103:I103"/>
    <mergeCell ref="K103:L103"/>
    <mergeCell ref="M103:N103"/>
    <mergeCell ref="O103:P103"/>
    <mergeCell ref="Q103:R103"/>
    <mergeCell ref="A102:I102"/>
    <mergeCell ref="K102:L102"/>
    <mergeCell ref="M102:N102"/>
    <mergeCell ref="O102:P102"/>
    <mergeCell ref="Q102:R102"/>
    <mergeCell ref="Y101:Z101"/>
    <mergeCell ref="AA101:AB101"/>
    <mergeCell ref="AC101:AD101"/>
    <mergeCell ref="AE101:AF101"/>
    <mergeCell ref="AG101:AH101"/>
    <mergeCell ref="AI101:AJ101"/>
    <mergeCell ref="A101:I101"/>
    <mergeCell ref="K101:L101"/>
    <mergeCell ref="M101:N101"/>
    <mergeCell ref="O101:P101"/>
    <mergeCell ref="Q101:R101"/>
    <mergeCell ref="W101:X101"/>
    <mergeCell ref="AI102:AJ102"/>
    <mergeCell ref="W99:X99"/>
    <mergeCell ref="AI100:AJ100"/>
    <mergeCell ref="AK100:AL100"/>
    <mergeCell ref="AM100:AN100"/>
    <mergeCell ref="AO100:AP100"/>
    <mergeCell ref="AQ100:AR100"/>
    <mergeCell ref="AS100:AT100"/>
    <mergeCell ref="W100:X100"/>
    <mergeCell ref="Y100:Z100"/>
    <mergeCell ref="AA100:AB100"/>
    <mergeCell ref="AC100:AD100"/>
    <mergeCell ref="AE100:AF100"/>
    <mergeCell ref="AG100:AH100"/>
    <mergeCell ref="AK99:AL99"/>
    <mergeCell ref="AM99:AN99"/>
    <mergeCell ref="AO99:AP99"/>
    <mergeCell ref="AQ99:AR99"/>
    <mergeCell ref="AS99:AT99"/>
    <mergeCell ref="AK98:AL98"/>
    <mergeCell ref="AM98:AN98"/>
    <mergeCell ref="AO98:AP98"/>
    <mergeCell ref="AQ98:AR98"/>
    <mergeCell ref="AS98:AT98"/>
    <mergeCell ref="W98:X98"/>
    <mergeCell ref="Y98:Z98"/>
    <mergeCell ref="AA98:AB98"/>
    <mergeCell ref="AC98:AD98"/>
    <mergeCell ref="AE98:AF98"/>
    <mergeCell ref="AG98:AH98"/>
    <mergeCell ref="AK97:AL97"/>
    <mergeCell ref="AM97:AN97"/>
    <mergeCell ref="AO97:AP97"/>
    <mergeCell ref="AQ97:AR97"/>
    <mergeCell ref="AS97:AT97"/>
    <mergeCell ref="A100:I100"/>
    <mergeCell ref="K100:L100"/>
    <mergeCell ref="M100:N100"/>
    <mergeCell ref="O100:P100"/>
    <mergeCell ref="Q100:R100"/>
    <mergeCell ref="Y99:Z99"/>
    <mergeCell ref="AA99:AB99"/>
    <mergeCell ref="AC99:AD99"/>
    <mergeCell ref="AE99:AF99"/>
    <mergeCell ref="AG99:AH99"/>
    <mergeCell ref="AI99:AJ99"/>
    <mergeCell ref="A99:I99"/>
    <mergeCell ref="K99:L99"/>
    <mergeCell ref="M99:N99"/>
    <mergeCell ref="O99:P99"/>
    <mergeCell ref="Q99:R99"/>
    <mergeCell ref="A98:I98"/>
    <mergeCell ref="K98:L98"/>
    <mergeCell ref="M98:N98"/>
    <mergeCell ref="O98:P98"/>
    <mergeCell ref="Q98:R98"/>
    <mergeCell ref="Y97:Z97"/>
    <mergeCell ref="AA97:AB97"/>
    <mergeCell ref="AC97:AD97"/>
    <mergeCell ref="AE97:AF97"/>
    <mergeCell ref="AG97:AH97"/>
    <mergeCell ref="AI97:AJ97"/>
    <mergeCell ref="A97:I97"/>
    <mergeCell ref="K97:L97"/>
    <mergeCell ref="M97:N97"/>
    <mergeCell ref="O97:P97"/>
    <mergeCell ref="Q97:R97"/>
    <mergeCell ref="W97:X97"/>
    <mergeCell ref="AI98:AJ98"/>
    <mergeCell ref="W95:X95"/>
    <mergeCell ref="AI96:AJ96"/>
    <mergeCell ref="AK96:AL96"/>
    <mergeCell ref="AM96:AN96"/>
    <mergeCell ref="AO96:AP96"/>
    <mergeCell ref="AQ96:AR96"/>
    <mergeCell ref="AS96:AT96"/>
    <mergeCell ref="W96:X96"/>
    <mergeCell ref="Y96:Z96"/>
    <mergeCell ref="AA96:AB96"/>
    <mergeCell ref="AC96:AD96"/>
    <mergeCell ref="AE96:AF96"/>
    <mergeCell ref="AG96:AH96"/>
    <mergeCell ref="AK95:AL95"/>
    <mergeCell ref="AM95:AN95"/>
    <mergeCell ref="AO95:AP95"/>
    <mergeCell ref="AQ95:AR95"/>
    <mergeCell ref="AS95:AT95"/>
    <mergeCell ref="AK94:AL94"/>
    <mergeCell ref="AM94:AN94"/>
    <mergeCell ref="AO94:AP94"/>
    <mergeCell ref="AQ94:AR94"/>
    <mergeCell ref="AS94:AT94"/>
    <mergeCell ref="W94:X94"/>
    <mergeCell ref="Y94:Z94"/>
    <mergeCell ref="AA94:AB94"/>
    <mergeCell ref="AC94:AD94"/>
    <mergeCell ref="AE94:AF94"/>
    <mergeCell ref="AG94:AH94"/>
    <mergeCell ref="AK93:AL93"/>
    <mergeCell ref="AM93:AN93"/>
    <mergeCell ref="AO93:AP93"/>
    <mergeCell ref="AQ93:AR93"/>
    <mergeCell ref="AS93:AT93"/>
    <mergeCell ref="A96:I96"/>
    <mergeCell ref="K96:L96"/>
    <mergeCell ref="M96:N96"/>
    <mergeCell ref="O96:P96"/>
    <mergeCell ref="Q96:R96"/>
    <mergeCell ref="Y95:Z95"/>
    <mergeCell ref="AA95:AB95"/>
    <mergeCell ref="AC95:AD95"/>
    <mergeCell ref="AE95:AF95"/>
    <mergeCell ref="AG95:AH95"/>
    <mergeCell ref="AI95:AJ95"/>
    <mergeCell ref="A95:I95"/>
    <mergeCell ref="K95:L95"/>
    <mergeCell ref="M95:N95"/>
    <mergeCell ref="O95:P95"/>
    <mergeCell ref="Q95:R95"/>
    <mergeCell ref="A91:I91"/>
    <mergeCell ref="A92:I92"/>
    <mergeCell ref="K92:L92"/>
    <mergeCell ref="M92:N92"/>
    <mergeCell ref="O92:P92"/>
    <mergeCell ref="Q92:R92"/>
    <mergeCell ref="A94:I94"/>
    <mergeCell ref="K94:L94"/>
    <mergeCell ref="M94:N94"/>
    <mergeCell ref="O94:P94"/>
    <mergeCell ref="Q94:R94"/>
    <mergeCell ref="Y93:Z93"/>
    <mergeCell ref="AA93:AB93"/>
    <mergeCell ref="AC93:AD93"/>
    <mergeCell ref="AE93:AF93"/>
    <mergeCell ref="AG93:AH93"/>
    <mergeCell ref="AI93:AJ93"/>
    <mergeCell ref="A93:I93"/>
    <mergeCell ref="K93:L93"/>
    <mergeCell ref="M93:N93"/>
    <mergeCell ref="O93:P93"/>
    <mergeCell ref="Q93:R93"/>
    <mergeCell ref="W93:X93"/>
    <mergeCell ref="AI94:AJ94"/>
    <mergeCell ref="AK89:AL89"/>
    <mergeCell ref="AM89:AN89"/>
    <mergeCell ref="AO89:AP89"/>
    <mergeCell ref="AQ89:AR89"/>
    <mergeCell ref="AS89:AT89"/>
    <mergeCell ref="W89:X89"/>
    <mergeCell ref="Y89:Z89"/>
    <mergeCell ref="AA89:AB89"/>
    <mergeCell ref="AC89:AD89"/>
    <mergeCell ref="AE89:AF89"/>
    <mergeCell ref="AG89:AH89"/>
    <mergeCell ref="AK88:AL88"/>
    <mergeCell ref="AM88:AN88"/>
    <mergeCell ref="AO88:AP88"/>
    <mergeCell ref="AQ88:AR88"/>
    <mergeCell ref="AS88:AT88"/>
    <mergeCell ref="AI92:AJ92"/>
    <mergeCell ref="AK92:AL92"/>
    <mergeCell ref="AM92:AN92"/>
    <mergeCell ref="AO92:AP92"/>
    <mergeCell ref="AQ92:AR92"/>
    <mergeCell ref="AS92:AT92"/>
    <mergeCell ref="W92:X92"/>
    <mergeCell ref="Y92:Z92"/>
    <mergeCell ref="AA92:AB92"/>
    <mergeCell ref="AC92:AD92"/>
    <mergeCell ref="AE92:AF92"/>
    <mergeCell ref="AG92:AH92"/>
    <mergeCell ref="A89:I89"/>
    <mergeCell ref="K89:L89"/>
    <mergeCell ref="M89:N89"/>
    <mergeCell ref="O89:P89"/>
    <mergeCell ref="Q89:R89"/>
    <mergeCell ref="Y88:Z88"/>
    <mergeCell ref="AA88:AB88"/>
    <mergeCell ref="AC88:AD88"/>
    <mergeCell ref="AE88:AF88"/>
    <mergeCell ref="AG88:AH88"/>
    <mergeCell ref="AI88:AJ88"/>
    <mergeCell ref="A88:I88"/>
    <mergeCell ref="K88:L88"/>
    <mergeCell ref="M88:N88"/>
    <mergeCell ref="O88:P88"/>
    <mergeCell ref="Q88:R88"/>
    <mergeCell ref="W88:X88"/>
    <mergeCell ref="AI89:AJ89"/>
    <mergeCell ref="W86:X86"/>
    <mergeCell ref="AI87:AJ87"/>
    <mergeCell ref="AK87:AL87"/>
    <mergeCell ref="AM87:AN87"/>
    <mergeCell ref="AO87:AP87"/>
    <mergeCell ref="AQ87:AR87"/>
    <mergeCell ref="AS87:AT87"/>
    <mergeCell ref="W87:X87"/>
    <mergeCell ref="Y87:Z87"/>
    <mergeCell ref="AA87:AB87"/>
    <mergeCell ref="AC87:AD87"/>
    <mergeCell ref="AE87:AF87"/>
    <mergeCell ref="AG87:AH87"/>
    <mergeCell ref="AK86:AL86"/>
    <mergeCell ref="AM86:AN86"/>
    <mergeCell ref="AO86:AP86"/>
    <mergeCell ref="AQ86:AR86"/>
    <mergeCell ref="AS86:AT86"/>
    <mergeCell ref="AK85:AL85"/>
    <mergeCell ref="AM85:AN85"/>
    <mergeCell ref="AO85:AP85"/>
    <mergeCell ref="AQ85:AR85"/>
    <mergeCell ref="AS85:AT85"/>
    <mergeCell ref="W85:X85"/>
    <mergeCell ref="Y85:Z85"/>
    <mergeCell ref="AA85:AB85"/>
    <mergeCell ref="AC85:AD85"/>
    <mergeCell ref="AE85:AF85"/>
    <mergeCell ref="AG85:AH85"/>
    <mergeCell ref="AK84:AL84"/>
    <mergeCell ref="AM84:AN84"/>
    <mergeCell ref="AO84:AP84"/>
    <mergeCell ref="AQ84:AR84"/>
    <mergeCell ref="AS84:AT84"/>
    <mergeCell ref="A87:I87"/>
    <mergeCell ref="K87:L87"/>
    <mergeCell ref="M87:N87"/>
    <mergeCell ref="O87:P87"/>
    <mergeCell ref="Q87:R87"/>
    <mergeCell ref="Y86:Z86"/>
    <mergeCell ref="AA86:AB86"/>
    <mergeCell ref="AC86:AD86"/>
    <mergeCell ref="AE86:AF86"/>
    <mergeCell ref="AG86:AH86"/>
    <mergeCell ref="AI86:AJ86"/>
    <mergeCell ref="A86:I86"/>
    <mergeCell ref="K86:L86"/>
    <mergeCell ref="M86:N86"/>
    <mergeCell ref="O86:P86"/>
    <mergeCell ref="Q86:R86"/>
    <mergeCell ref="A83:I83"/>
    <mergeCell ref="Y81:Z81"/>
    <mergeCell ref="AA81:AB81"/>
    <mergeCell ref="AC81:AD81"/>
    <mergeCell ref="AE81:AF81"/>
    <mergeCell ref="AG81:AH81"/>
    <mergeCell ref="AI81:AJ81"/>
    <mergeCell ref="A81:I81"/>
    <mergeCell ref="K81:L81"/>
    <mergeCell ref="M81:N81"/>
    <mergeCell ref="O81:P81"/>
    <mergeCell ref="Q81:R81"/>
    <mergeCell ref="W81:X81"/>
    <mergeCell ref="A85:I85"/>
    <mergeCell ref="K85:L85"/>
    <mergeCell ref="M85:N85"/>
    <mergeCell ref="O85:P85"/>
    <mergeCell ref="Q85:R85"/>
    <mergeCell ref="Y84:Z84"/>
    <mergeCell ref="AA84:AB84"/>
    <mergeCell ref="AC84:AD84"/>
    <mergeCell ref="AE84:AF84"/>
    <mergeCell ref="AG84:AH84"/>
    <mergeCell ref="AI84:AJ84"/>
    <mergeCell ref="A84:I84"/>
    <mergeCell ref="K84:L84"/>
    <mergeCell ref="M84:N84"/>
    <mergeCell ref="O84:P84"/>
    <mergeCell ref="Q84:R84"/>
    <mergeCell ref="W84:X84"/>
    <mergeCell ref="AI85:AJ85"/>
    <mergeCell ref="S84:T84"/>
    <mergeCell ref="AK80:AL80"/>
    <mergeCell ref="AM80:AN80"/>
    <mergeCell ref="AO80:AP80"/>
    <mergeCell ref="AQ80:AR80"/>
    <mergeCell ref="AS80:AT80"/>
    <mergeCell ref="W80:X80"/>
    <mergeCell ref="Y80:Z80"/>
    <mergeCell ref="AA80:AB80"/>
    <mergeCell ref="AC80:AD80"/>
    <mergeCell ref="AE80:AF80"/>
    <mergeCell ref="AG80:AH80"/>
    <mergeCell ref="AK79:AL79"/>
    <mergeCell ref="AM79:AN79"/>
    <mergeCell ref="AO79:AP79"/>
    <mergeCell ref="AQ79:AR79"/>
    <mergeCell ref="AS79:AT79"/>
    <mergeCell ref="AK81:AL81"/>
    <mergeCell ref="AM81:AN81"/>
    <mergeCell ref="AO81:AP81"/>
    <mergeCell ref="AQ81:AR81"/>
    <mergeCell ref="AS81:AT81"/>
    <mergeCell ref="A80:I80"/>
    <mergeCell ref="K80:L80"/>
    <mergeCell ref="M80:N80"/>
    <mergeCell ref="O80:P80"/>
    <mergeCell ref="Q80:R80"/>
    <mergeCell ref="Y79:Z79"/>
    <mergeCell ref="AA79:AB79"/>
    <mergeCell ref="AC79:AD79"/>
    <mergeCell ref="AE79:AF79"/>
    <mergeCell ref="AG79:AH79"/>
    <mergeCell ref="AI79:AJ79"/>
    <mergeCell ref="A79:I79"/>
    <mergeCell ref="K79:L79"/>
    <mergeCell ref="M79:N79"/>
    <mergeCell ref="O79:P79"/>
    <mergeCell ref="Q79:R79"/>
    <mergeCell ref="W79:X79"/>
    <mergeCell ref="AI80:AJ80"/>
    <mergeCell ref="W77:X77"/>
    <mergeCell ref="AI78:AJ78"/>
    <mergeCell ref="AK78:AL78"/>
    <mergeCell ref="AM78:AN78"/>
    <mergeCell ref="AO78:AP78"/>
    <mergeCell ref="AQ78:AR78"/>
    <mergeCell ref="AS78:AT78"/>
    <mergeCell ref="W78:X78"/>
    <mergeCell ref="Y78:Z78"/>
    <mergeCell ref="AA78:AB78"/>
    <mergeCell ref="AC78:AD78"/>
    <mergeCell ref="AE78:AF78"/>
    <mergeCell ref="AG78:AH78"/>
    <mergeCell ref="AK77:AL77"/>
    <mergeCell ref="AM77:AN77"/>
    <mergeCell ref="AO77:AP77"/>
    <mergeCell ref="AQ77:AR77"/>
    <mergeCell ref="AS77:AT77"/>
    <mergeCell ref="AK76:AL76"/>
    <mergeCell ref="AM76:AN76"/>
    <mergeCell ref="AO76:AP76"/>
    <mergeCell ref="AQ76:AR76"/>
    <mergeCell ref="AS76:AT76"/>
    <mergeCell ref="W76:X76"/>
    <mergeCell ref="Y76:Z76"/>
    <mergeCell ref="AA76:AB76"/>
    <mergeCell ref="AC76:AD76"/>
    <mergeCell ref="AE76:AF76"/>
    <mergeCell ref="AG76:AH76"/>
    <mergeCell ref="AK75:AL75"/>
    <mergeCell ref="AM75:AN75"/>
    <mergeCell ref="AO75:AP75"/>
    <mergeCell ref="AQ75:AR75"/>
    <mergeCell ref="AS75:AT75"/>
    <mergeCell ref="A78:I78"/>
    <mergeCell ref="K78:L78"/>
    <mergeCell ref="M78:N78"/>
    <mergeCell ref="O78:P78"/>
    <mergeCell ref="Q78:R78"/>
    <mergeCell ref="Y77:Z77"/>
    <mergeCell ref="AA77:AB77"/>
    <mergeCell ref="AC77:AD77"/>
    <mergeCell ref="AE77:AF77"/>
    <mergeCell ref="AG77:AH77"/>
    <mergeCell ref="AI77:AJ77"/>
    <mergeCell ref="A77:I77"/>
    <mergeCell ref="K77:L77"/>
    <mergeCell ref="M77:N77"/>
    <mergeCell ref="O77:P77"/>
    <mergeCell ref="Q77:R77"/>
    <mergeCell ref="A76:I76"/>
    <mergeCell ref="K76:L76"/>
    <mergeCell ref="M76:N76"/>
    <mergeCell ref="O76:P76"/>
    <mergeCell ref="Q76:R76"/>
    <mergeCell ref="Y75:Z75"/>
    <mergeCell ref="AA75:AB75"/>
    <mergeCell ref="AC75:AD75"/>
    <mergeCell ref="AE75:AF75"/>
    <mergeCell ref="AG75:AH75"/>
    <mergeCell ref="AI75:AJ75"/>
    <mergeCell ref="A75:I75"/>
    <mergeCell ref="K75:L75"/>
    <mergeCell ref="M75:N75"/>
    <mergeCell ref="O75:P75"/>
    <mergeCell ref="Q75:R75"/>
    <mergeCell ref="W75:X75"/>
    <mergeCell ref="AI76:AJ76"/>
    <mergeCell ref="W73:X73"/>
    <mergeCell ref="AI74:AJ74"/>
    <mergeCell ref="AK74:AL74"/>
    <mergeCell ref="AM74:AN74"/>
    <mergeCell ref="AO74:AP74"/>
    <mergeCell ref="AQ74:AR74"/>
    <mergeCell ref="AS74:AT74"/>
    <mergeCell ref="W74:X74"/>
    <mergeCell ref="Y74:Z74"/>
    <mergeCell ref="AA74:AB74"/>
    <mergeCell ref="AC74:AD74"/>
    <mergeCell ref="AE74:AF74"/>
    <mergeCell ref="AG74:AH74"/>
    <mergeCell ref="AK73:AL73"/>
    <mergeCell ref="AM73:AN73"/>
    <mergeCell ref="AO73:AP73"/>
    <mergeCell ref="AQ73:AR73"/>
    <mergeCell ref="AS73:AT73"/>
    <mergeCell ref="AK72:AL72"/>
    <mergeCell ref="AM72:AN72"/>
    <mergeCell ref="AO72:AP72"/>
    <mergeCell ref="AQ72:AR72"/>
    <mergeCell ref="AS72:AT72"/>
    <mergeCell ref="W72:X72"/>
    <mergeCell ref="Y72:Z72"/>
    <mergeCell ref="AA72:AB72"/>
    <mergeCell ref="AC72:AD72"/>
    <mergeCell ref="AE72:AF72"/>
    <mergeCell ref="AG72:AH72"/>
    <mergeCell ref="AK71:AL71"/>
    <mergeCell ref="AM71:AN71"/>
    <mergeCell ref="AO71:AP71"/>
    <mergeCell ref="AQ71:AR71"/>
    <mergeCell ref="AS71:AT71"/>
    <mergeCell ref="A74:I74"/>
    <mergeCell ref="K74:L74"/>
    <mergeCell ref="M74:N74"/>
    <mergeCell ref="O74:P74"/>
    <mergeCell ref="Q74:R74"/>
    <mergeCell ref="Y73:Z73"/>
    <mergeCell ref="AA73:AB73"/>
    <mergeCell ref="AC73:AD73"/>
    <mergeCell ref="AE73:AF73"/>
    <mergeCell ref="AG73:AH73"/>
    <mergeCell ref="AI73:AJ73"/>
    <mergeCell ref="A73:I73"/>
    <mergeCell ref="K73:L73"/>
    <mergeCell ref="M73:N73"/>
    <mergeCell ref="O73:P73"/>
    <mergeCell ref="Q73:R73"/>
    <mergeCell ref="A72:I72"/>
    <mergeCell ref="K72:L72"/>
    <mergeCell ref="M72:N72"/>
    <mergeCell ref="O72:P72"/>
    <mergeCell ref="Q72:R72"/>
    <mergeCell ref="Y71:Z71"/>
    <mergeCell ref="AA71:AB71"/>
    <mergeCell ref="AC71:AD71"/>
    <mergeCell ref="AE71:AF71"/>
    <mergeCell ref="AG71:AH71"/>
    <mergeCell ref="AI71:AJ71"/>
    <mergeCell ref="A71:I71"/>
    <mergeCell ref="K71:L71"/>
    <mergeCell ref="M71:N71"/>
    <mergeCell ref="O71:P71"/>
    <mergeCell ref="Q71:R71"/>
    <mergeCell ref="W71:X71"/>
    <mergeCell ref="AI72:AJ72"/>
    <mergeCell ref="AI70:AJ70"/>
    <mergeCell ref="AK70:AL70"/>
    <mergeCell ref="AM70:AN70"/>
    <mergeCell ref="AO70:AP70"/>
    <mergeCell ref="AQ70:AR70"/>
    <mergeCell ref="AS70:AT70"/>
    <mergeCell ref="W70:X70"/>
    <mergeCell ref="Y70:Z70"/>
    <mergeCell ref="AA70:AB70"/>
    <mergeCell ref="AC70:AD70"/>
    <mergeCell ref="AE70:AF70"/>
    <mergeCell ref="AG70:AH70"/>
    <mergeCell ref="A69:I69"/>
    <mergeCell ref="A70:I70"/>
    <mergeCell ref="K70:L70"/>
    <mergeCell ref="M70:N70"/>
    <mergeCell ref="O70:P70"/>
    <mergeCell ref="Q70:R70"/>
    <mergeCell ref="W66:X66"/>
    <mergeCell ref="AI67:AJ67"/>
    <mergeCell ref="AK67:AL67"/>
    <mergeCell ref="AM67:AN67"/>
    <mergeCell ref="AO67:AP67"/>
    <mergeCell ref="AQ67:AR67"/>
    <mergeCell ref="AS67:AT67"/>
    <mergeCell ref="W67:X67"/>
    <mergeCell ref="Y67:Z67"/>
    <mergeCell ref="AA67:AB67"/>
    <mergeCell ref="AC67:AD67"/>
    <mergeCell ref="AE67:AF67"/>
    <mergeCell ref="AG67:AH67"/>
    <mergeCell ref="AK66:AL66"/>
    <mergeCell ref="AM66:AN66"/>
    <mergeCell ref="AO66:AP66"/>
    <mergeCell ref="AQ66:AR66"/>
    <mergeCell ref="AS66:AT66"/>
    <mergeCell ref="AK65:AL65"/>
    <mergeCell ref="AM65:AN65"/>
    <mergeCell ref="AO65:AP65"/>
    <mergeCell ref="AQ65:AR65"/>
    <mergeCell ref="AS65:AT65"/>
    <mergeCell ref="W65:X65"/>
    <mergeCell ref="Y65:Z65"/>
    <mergeCell ref="AA65:AB65"/>
    <mergeCell ref="AC65:AD65"/>
    <mergeCell ref="AE65:AF65"/>
    <mergeCell ref="AG65:AH65"/>
    <mergeCell ref="AK64:AL64"/>
    <mergeCell ref="AM64:AN64"/>
    <mergeCell ref="AO64:AP64"/>
    <mergeCell ref="AQ64:AR64"/>
    <mergeCell ref="AS64:AT64"/>
    <mergeCell ref="A67:I67"/>
    <mergeCell ref="K67:L67"/>
    <mergeCell ref="M67:N67"/>
    <mergeCell ref="O67:P67"/>
    <mergeCell ref="Q67:R67"/>
    <mergeCell ref="Y66:Z66"/>
    <mergeCell ref="AA66:AB66"/>
    <mergeCell ref="AC66:AD66"/>
    <mergeCell ref="AE66:AF66"/>
    <mergeCell ref="AG66:AH66"/>
    <mergeCell ref="AI66:AJ66"/>
    <mergeCell ref="A66:I66"/>
    <mergeCell ref="K66:L66"/>
    <mergeCell ref="M66:N66"/>
    <mergeCell ref="O66:P66"/>
    <mergeCell ref="Q66:R66"/>
    <mergeCell ref="A65:I65"/>
    <mergeCell ref="K65:L65"/>
    <mergeCell ref="M65:N65"/>
    <mergeCell ref="O65:P65"/>
    <mergeCell ref="Q65:R65"/>
    <mergeCell ref="Y64:Z64"/>
    <mergeCell ref="AA64:AB64"/>
    <mergeCell ref="AC64:AD64"/>
    <mergeCell ref="AE64:AF64"/>
    <mergeCell ref="AG64:AH64"/>
    <mergeCell ref="AI64:AJ64"/>
    <mergeCell ref="A64:I64"/>
    <mergeCell ref="K64:L64"/>
    <mergeCell ref="M64:N64"/>
    <mergeCell ref="O64:P64"/>
    <mergeCell ref="Q64:R64"/>
    <mergeCell ref="W64:X64"/>
    <mergeCell ref="AI65:AJ65"/>
    <mergeCell ref="U64:V64"/>
    <mergeCell ref="U65:V65"/>
    <mergeCell ref="W62:X62"/>
    <mergeCell ref="AI63:AJ63"/>
    <mergeCell ref="AK63:AL63"/>
    <mergeCell ref="AM63:AN63"/>
    <mergeCell ref="AO63:AP63"/>
    <mergeCell ref="AQ63:AR63"/>
    <mergeCell ref="AS63:AT63"/>
    <mergeCell ref="W63:X63"/>
    <mergeCell ref="Y63:Z63"/>
    <mergeCell ref="AA63:AB63"/>
    <mergeCell ref="AC63:AD63"/>
    <mergeCell ref="AE63:AF63"/>
    <mergeCell ref="AG63:AH63"/>
    <mergeCell ref="AK62:AL62"/>
    <mergeCell ref="AM62:AN62"/>
    <mergeCell ref="AO62:AP62"/>
    <mergeCell ref="AQ62:AR62"/>
    <mergeCell ref="AS62:AT62"/>
    <mergeCell ref="AK61:AL61"/>
    <mergeCell ref="AM61:AN61"/>
    <mergeCell ref="AO61:AP61"/>
    <mergeCell ref="AQ61:AR61"/>
    <mergeCell ref="AS61:AT61"/>
    <mergeCell ref="W61:X61"/>
    <mergeCell ref="Y61:Z61"/>
    <mergeCell ref="AA61:AB61"/>
    <mergeCell ref="AC61:AD61"/>
    <mergeCell ref="AE61:AF61"/>
    <mergeCell ref="AG61:AH61"/>
    <mergeCell ref="AK60:AL60"/>
    <mergeCell ref="AM60:AN60"/>
    <mergeCell ref="AO60:AP60"/>
    <mergeCell ref="AQ60:AR60"/>
    <mergeCell ref="AS60:AT60"/>
    <mergeCell ref="A63:I63"/>
    <mergeCell ref="K63:L63"/>
    <mergeCell ref="M63:N63"/>
    <mergeCell ref="O63:P63"/>
    <mergeCell ref="Q63:R63"/>
    <mergeCell ref="Y62:Z62"/>
    <mergeCell ref="AA62:AB62"/>
    <mergeCell ref="AC62:AD62"/>
    <mergeCell ref="AE62:AF62"/>
    <mergeCell ref="AG62:AH62"/>
    <mergeCell ref="AI62:AJ62"/>
    <mergeCell ref="A62:I62"/>
    <mergeCell ref="K62:L62"/>
    <mergeCell ref="M62:N62"/>
    <mergeCell ref="O62:P62"/>
    <mergeCell ref="Q62:R62"/>
    <mergeCell ref="A58:I58"/>
    <mergeCell ref="A59:I59"/>
    <mergeCell ref="K59:L59"/>
    <mergeCell ref="M59:N59"/>
    <mergeCell ref="O59:P59"/>
    <mergeCell ref="Q59:R59"/>
    <mergeCell ref="A61:I61"/>
    <mergeCell ref="K61:L61"/>
    <mergeCell ref="M61:N61"/>
    <mergeCell ref="O61:P61"/>
    <mergeCell ref="Q61:R61"/>
    <mergeCell ref="Y60:Z60"/>
    <mergeCell ref="AA60:AB60"/>
    <mergeCell ref="AC60:AD60"/>
    <mergeCell ref="AE60:AF60"/>
    <mergeCell ref="AG60:AH60"/>
    <mergeCell ref="AI60:AJ60"/>
    <mergeCell ref="A60:I60"/>
    <mergeCell ref="K60:L60"/>
    <mergeCell ref="M60:N60"/>
    <mergeCell ref="O60:P60"/>
    <mergeCell ref="Q60:R60"/>
    <mergeCell ref="W60:X60"/>
    <mergeCell ref="AI61:AJ61"/>
    <mergeCell ref="AK56:AL56"/>
    <mergeCell ref="AM56:AN56"/>
    <mergeCell ref="AO56:AP56"/>
    <mergeCell ref="AQ56:AR56"/>
    <mergeCell ref="AS56:AT56"/>
    <mergeCell ref="W56:X56"/>
    <mergeCell ref="Y56:Z56"/>
    <mergeCell ref="AA56:AB56"/>
    <mergeCell ref="AC56:AD56"/>
    <mergeCell ref="AE56:AF56"/>
    <mergeCell ref="AG56:AH56"/>
    <mergeCell ref="AK55:AL55"/>
    <mergeCell ref="AM55:AN55"/>
    <mergeCell ref="AO55:AP55"/>
    <mergeCell ref="AQ55:AR55"/>
    <mergeCell ref="AS55:AT55"/>
    <mergeCell ref="AI59:AJ59"/>
    <mergeCell ref="AK59:AL59"/>
    <mergeCell ref="AM59:AN59"/>
    <mergeCell ref="AO59:AP59"/>
    <mergeCell ref="AQ59:AR59"/>
    <mergeCell ref="AS59:AT59"/>
    <mergeCell ref="W59:X59"/>
    <mergeCell ref="Y59:Z59"/>
    <mergeCell ref="AA59:AB59"/>
    <mergeCell ref="AC59:AD59"/>
    <mergeCell ref="AE59:AF59"/>
    <mergeCell ref="AG59:AH59"/>
    <mergeCell ref="A54:I54"/>
    <mergeCell ref="Y52:Z52"/>
    <mergeCell ref="AA52:AB52"/>
    <mergeCell ref="AC52:AD52"/>
    <mergeCell ref="AE52:AF52"/>
    <mergeCell ref="AG52:AH52"/>
    <mergeCell ref="AI52:AJ52"/>
    <mergeCell ref="A52:I52"/>
    <mergeCell ref="K52:L52"/>
    <mergeCell ref="M52:N52"/>
    <mergeCell ref="O52:P52"/>
    <mergeCell ref="Q52:R52"/>
    <mergeCell ref="W52:X52"/>
    <mergeCell ref="A56:I56"/>
    <mergeCell ref="K56:L56"/>
    <mergeCell ref="M56:N56"/>
    <mergeCell ref="O56:P56"/>
    <mergeCell ref="Q56:R56"/>
    <mergeCell ref="Y55:Z55"/>
    <mergeCell ref="AA55:AB55"/>
    <mergeCell ref="AC55:AD55"/>
    <mergeCell ref="AE55:AF55"/>
    <mergeCell ref="AG55:AH55"/>
    <mergeCell ref="AI55:AJ55"/>
    <mergeCell ref="A55:I55"/>
    <mergeCell ref="K55:L55"/>
    <mergeCell ref="M55:N55"/>
    <mergeCell ref="O55:P55"/>
    <mergeCell ref="Q55:R55"/>
    <mergeCell ref="W55:X55"/>
    <mergeCell ref="AI56:AJ56"/>
    <mergeCell ref="AK51:AL51"/>
    <mergeCell ref="AM51:AN51"/>
    <mergeCell ref="AO51:AP51"/>
    <mergeCell ref="AQ51:AR51"/>
    <mergeCell ref="AS51:AT51"/>
    <mergeCell ref="W51:X51"/>
    <mergeCell ref="Y51:Z51"/>
    <mergeCell ref="AA51:AB51"/>
    <mergeCell ref="AC51:AD51"/>
    <mergeCell ref="AE51:AF51"/>
    <mergeCell ref="AG51:AH51"/>
    <mergeCell ref="AK50:AL50"/>
    <mergeCell ref="AM50:AN50"/>
    <mergeCell ref="AO50:AP50"/>
    <mergeCell ref="AQ50:AR50"/>
    <mergeCell ref="AS50:AT50"/>
    <mergeCell ref="AK52:AL52"/>
    <mergeCell ref="AM52:AN52"/>
    <mergeCell ref="AO52:AP52"/>
    <mergeCell ref="AQ52:AR52"/>
    <mergeCell ref="AS52:AT52"/>
    <mergeCell ref="A48:I48"/>
    <mergeCell ref="A49:I49"/>
    <mergeCell ref="K49:L49"/>
    <mergeCell ref="M49:N49"/>
    <mergeCell ref="O49:P49"/>
    <mergeCell ref="Q49:R49"/>
    <mergeCell ref="A51:I51"/>
    <mergeCell ref="K51:L51"/>
    <mergeCell ref="M51:N51"/>
    <mergeCell ref="O51:P51"/>
    <mergeCell ref="Q51:R51"/>
    <mergeCell ref="Y50:Z50"/>
    <mergeCell ref="AA50:AB50"/>
    <mergeCell ref="AC50:AD50"/>
    <mergeCell ref="AE50:AF50"/>
    <mergeCell ref="AG50:AH50"/>
    <mergeCell ref="AI50:AJ50"/>
    <mergeCell ref="A50:I50"/>
    <mergeCell ref="K50:L50"/>
    <mergeCell ref="M50:N50"/>
    <mergeCell ref="O50:P50"/>
    <mergeCell ref="Q50:R50"/>
    <mergeCell ref="W50:X50"/>
    <mergeCell ref="AI51:AJ51"/>
    <mergeCell ref="AK46:AL46"/>
    <mergeCell ref="AM46:AN46"/>
    <mergeCell ref="AO46:AP46"/>
    <mergeCell ref="AQ46:AR46"/>
    <mergeCell ref="AS46:AT46"/>
    <mergeCell ref="W46:X46"/>
    <mergeCell ref="Y46:Z46"/>
    <mergeCell ref="AA46:AB46"/>
    <mergeCell ref="AC46:AD46"/>
    <mergeCell ref="AE46:AF46"/>
    <mergeCell ref="AG46:AH46"/>
    <mergeCell ref="AK45:AL45"/>
    <mergeCell ref="AM45:AN45"/>
    <mergeCell ref="AO45:AP45"/>
    <mergeCell ref="AQ45:AR45"/>
    <mergeCell ref="AS45:AT45"/>
    <mergeCell ref="AI49:AJ49"/>
    <mergeCell ref="AK49:AL49"/>
    <mergeCell ref="AM49:AN49"/>
    <mergeCell ref="AO49:AP49"/>
    <mergeCell ref="AQ49:AR49"/>
    <mergeCell ref="AS49:AT49"/>
    <mergeCell ref="W49:X49"/>
    <mergeCell ref="Y49:Z49"/>
    <mergeCell ref="AA49:AB49"/>
    <mergeCell ref="AC49:AD49"/>
    <mergeCell ref="AE49:AF49"/>
    <mergeCell ref="AG49:AH49"/>
    <mergeCell ref="A46:I46"/>
    <mergeCell ref="K46:L46"/>
    <mergeCell ref="M46:N46"/>
    <mergeCell ref="O46:P46"/>
    <mergeCell ref="Q46:R46"/>
    <mergeCell ref="Y45:Z45"/>
    <mergeCell ref="AA45:AB45"/>
    <mergeCell ref="AC45:AD45"/>
    <mergeCell ref="AE45:AF45"/>
    <mergeCell ref="AG45:AH45"/>
    <mergeCell ref="AI45:AJ45"/>
    <mergeCell ref="A45:I45"/>
    <mergeCell ref="K45:L45"/>
    <mergeCell ref="M45:N45"/>
    <mergeCell ref="O45:P45"/>
    <mergeCell ref="Q45:R45"/>
    <mergeCell ref="W45:X45"/>
    <mergeCell ref="AI46:AJ46"/>
    <mergeCell ref="W43:X43"/>
    <mergeCell ref="AI44:AJ44"/>
    <mergeCell ref="AK44:AL44"/>
    <mergeCell ref="AM44:AN44"/>
    <mergeCell ref="AO44:AP44"/>
    <mergeCell ref="AQ44:AR44"/>
    <mergeCell ref="AS44:AT44"/>
    <mergeCell ref="W44:X44"/>
    <mergeCell ref="Y44:Z44"/>
    <mergeCell ref="AA44:AB44"/>
    <mergeCell ref="AC44:AD44"/>
    <mergeCell ref="AE44:AF44"/>
    <mergeCell ref="AG44:AH44"/>
    <mergeCell ref="AK43:AL43"/>
    <mergeCell ref="AM43:AN43"/>
    <mergeCell ref="AO43:AP43"/>
    <mergeCell ref="AQ43:AR43"/>
    <mergeCell ref="AS43:AT43"/>
    <mergeCell ref="AK42:AL42"/>
    <mergeCell ref="AM42:AN42"/>
    <mergeCell ref="AO42:AP42"/>
    <mergeCell ref="AQ42:AR42"/>
    <mergeCell ref="AS42:AT42"/>
    <mergeCell ref="W42:X42"/>
    <mergeCell ref="Y42:Z42"/>
    <mergeCell ref="AA42:AB42"/>
    <mergeCell ref="AC42:AD42"/>
    <mergeCell ref="AE42:AF42"/>
    <mergeCell ref="AG42:AH42"/>
    <mergeCell ref="AK41:AL41"/>
    <mergeCell ref="AM41:AN41"/>
    <mergeCell ref="AO41:AP41"/>
    <mergeCell ref="AQ41:AR41"/>
    <mergeCell ref="AS41:AT41"/>
    <mergeCell ref="A44:I44"/>
    <mergeCell ref="K44:L44"/>
    <mergeCell ref="M44:N44"/>
    <mergeCell ref="O44:P44"/>
    <mergeCell ref="Q44:R44"/>
    <mergeCell ref="Y43:Z43"/>
    <mergeCell ref="AA43:AB43"/>
    <mergeCell ref="AC43:AD43"/>
    <mergeCell ref="AE43:AF43"/>
    <mergeCell ref="AG43:AH43"/>
    <mergeCell ref="AI43:AJ43"/>
    <mergeCell ref="A43:I43"/>
    <mergeCell ref="K43:L43"/>
    <mergeCell ref="M43:N43"/>
    <mergeCell ref="O43:P43"/>
    <mergeCell ref="Q43:R43"/>
    <mergeCell ref="A40:I40"/>
    <mergeCell ref="Y38:Z38"/>
    <mergeCell ref="AA38:AB38"/>
    <mergeCell ref="AC38:AD38"/>
    <mergeCell ref="AE38:AF38"/>
    <mergeCell ref="AG38:AH38"/>
    <mergeCell ref="AI38:AJ38"/>
    <mergeCell ref="A38:I38"/>
    <mergeCell ref="K38:L38"/>
    <mergeCell ref="M38:N38"/>
    <mergeCell ref="O38:P38"/>
    <mergeCell ref="Q38:R38"/>
    <mergeCell ref="W38:X38"/>
    <mergeCell ref="A42:I42"/>
    <mergeCell ref="K42:L42"/>
    <mergeCell ref="M42:N42"/>
    <mergeCell ref="O42:P42"/>
    <mergeCell ref="Q42:R42"/>
    <mergeCell ref="Y41:Z41"/>
    <mergeCell ref="AA41:AB41"/>
    <mergeCell ref="AC41:AD41"/>
    <mergeCell ref="AE41:AF41"/>
    <mergeCell ref="AG41:AH41"/>
    <mergeCell ref="AI41:AJ41"/>
    <mergeCell ref="A41:I41"/>
    <mergeCell ref="K41:L41"/>
    <mergeCell ref="M41:N41"/>
    <mergeCell ref="O41:P41"/>
    <mergeCell ref="Q41:R41"/>
    <mergeCell ref="W41:X41"/>
    <mergeCell ref="AI42:AJ42"/>
    <mergeCell ref="U38:V38"/>
    <mergeCell ref="AK37:AL37"/>
    <mergeCell ref="AM37:AN37"/>
    <mergeCell ref="AO37:AP37"/>
    <mergeCell ref="AQ37:AR37"/>
    <mergeCell ref="AS37:AT37"/>
    <mergeCell ref="W37:X37"/>
    <mergeCell ref="Y37:Z37"/>
    <mergeCell ref="AA37:AB37"/>
    <mergeCell ref="AC37:AD37"/>
    <mergeCell ref="AE37:AF37"/>
    <mergeCell ref="AG37:AH37"/>
    <mergeCell ref="AK36:AL36"/>
    <mergeCell ref="AM36:AN36"/>
    <mergeCell ref="AO36:AP36"/>
    <mergeCell ref="AQ36:AR36"/>
    <mergeCell ref="AS36:AT36"/>
    <mergeCell ref="AK38:AL38"/>
    <mergeCell ref="AM38:AN38"/>
    <mergeCell ref="AO38:AP38"/>
    <mergeCell ref="AQ38:AR38"/>
    <mergeCell ref="AS38:AT38"/>
    <mergeCell ref="A34:I34"/>
    <mergeCell ref="A35:I35"/>
    <mergeCell ref="K35:L35"/>
    <mergeCell ref="M35:N35"/>
    <mergeCell ref="O35:P35"/>
    <mergeCell ref="Q35:R35"/>
    <mergeCell ref="A37:I37"/>
    <mergeCell ref="K37:L37"/>
    <mergeCell ref="M37:N37"/>
    <mergeCell ref="O37:P37"/>
    <mergeCell ref="Q37:R37"/>
    <mergeCell ref="Y36:Z36"/>
    <mergeCell ref="AA36:AB36"/>
    <mergeCell ref="AC36:AD36"/>
    <mergeCell ref="AE36:AF36"/>
    <mergeCell ref="AG36:AH36"/>
    <mergeCell ref="AI36:AJ36"/>
    <mergeCell ref="A36:I36"/>
    <mergeCell ref="K36:L36"/>
    <mergeCell ref="M36:N36"/>
    <mergeCell ref="O36:P36"/>
    <mergeCell ref="Q36:R36"/>
    <mergeCell ref="W36:X36"/>
    <mergeCell ref="AI37:AJ37"/>
    <mergeCell ref="U35:V35"/>
    <mergeCell ref="U36:V36"/>
    <mergeCell ref="U37:V37"/>
    <mergeCell ref="S35:T35"/>
    <mergeCell ref="S36:T36"/>
    <mergeCell ref="S37:T37"/>
    <mergeCell ref="AK32:AL32"/>
    <mergeCell ref="AM32:AN32"/>
    <mergeCell ref="AO32:AP32"/>
    <mergeCell ref="AQ32:AR32"/>
    <mergeCell ref="AS32:AT32"/>
    <mergeCell ref="W32:X32"/>
    <mergeCell ref="Y32:Z32"/>
    <mergeCell ref="AA32:AB32"/>
    <mergeCell ref="AC32:AD32"/>
    <mergeCell ref="AE32:AF32"/>
    <mergeCell ref="AG32:AH32"/>
    <mergeCell ref="AK31:AL31"/>
    <mergeCell ref="AM31:AN31"/>
    <mergeCell ref="AO31:AP31"/>
    <mergeCell ref="AQ31:AR31"/>
    <mergeCell ref="AS31:AT31"/>
    <mergeCell ref="AI35:AJ35"/>
    <mergeCell ref="AK35:AL35"/>
    <mergeCell ref="AM35:AN35"/>
    <mergeCell ref="AO35:AP35"/>
    <mergeCell ref="AQ35:AR35"/>
    <mergeCell ref="AS35:AT35"/>
    <mergeCell ref="W35:X35"/>
    <mergeCell ref="Y35:Z35"/>
    <mergeCell ref="AA35:AB35"/>
    <mergeCell ref="AC35:AD35"/>
    <mergeCell ref="AE35:AF35"/>
    <mergeCell ref="AG35:AH35"/>
    <mergeCell ref="A32:I32"/>
    <mergeCell ref="K32:L32"/>
    <mergeCell ref="M32:N32"/>
    <mergeCell ref="O32:P32"/>
    <mergeCell ref="Q32:R32"/>
    <mergeCell ref="Y31:Z31"/>
    <mergeCell ref="AA31:AB31"/>
    <mergeCell ref="AC31:AD31"/>
    <mergeCell ref="AE31:AF31"/>
    <mergeCell ref="AG31:AH31"/>
    <mergeCell ref="AI31:AJ31"/>
    <mergeCell ref="A31:I31"/>
    <mergeCell ref="K31:L31"/>
    <mergeCell ref="M31:N31"/>
    <mergeCell ref="O31:P31"/>
    <mergeCell ref="Q31:R31"/>
    <mergeCell ref="W31:X31"/>
    <mergeCell ref="AI32:AJ32"/>
    <mergeCell ref="U31:V31"/>
    <mergeCell ref="U32:V32"/>
    <mergeCell ref="S31:T31"/>
    <mergeCell ref="S32:T32"/>
    <mergeCell ref="W29:X29"/>
    <mergeCell ref="AI30:AJ30"/>
    <mergeCell ref="AK30:AL30"/>
    <mergeCell ref="AM30:AN30"/>
    <mergeCell ref="AO30:AP30"/>
    <mergeCell ref="AQ30:AR30"/>
    <mergeCell ref="AS30:AT30"/>
    <mergeCell ref="W30:X30"/>
    <mergeCell ref="Y30:Z30"/>
    <mergeCell ref="AA30:AB30"/>
    <mergeCell ref="AC30:AD30"/>
    <mergeCell ref="AE30:AF30"/>
    <mergeCell ref="AG30:AH30"/>
    <mergeCell ref="AK29:AL29"/>
    <mergeCell ref="AM29:AN29"/>
    <mergeCell ref="AO29:AP29"/>
    <mergeCell ref="AQ29:AR29"/>
    <mergeCell ref="AS29:AT29"/>
    <mergeCell ref="AK28:AL28"/>
    <mergeCell ref="AM28:AN28"/>
    <mergeCell ref="AO28:AP28"/>
    <mergeCell ref="AQ28:AR28"/>
    <mergeCell ref="AS28:AT28"/>
    <mergeCell ref="W28:X28"/>
    <mergeCell ref="Y28:Z28"/>
    <mergeCell ref="AA28:AB28"/>
    <mergeCell ref="AC28:AD28"/>
    <mergeCell ref="AE28:AF28"/>
    <mergeCell ref="AG28:AH28"/>
    <mergeCell ref="AK27:AL27"/>
    <mergeCell ref="AM27:AN27"/>
    <mergeCell ref="AO27:AP27"/>
    <mergeCell ref="AQ27:AR27"/>
    <mergeCell ref="AS27:AT27"/>
    <mergeCell ref="A30:I30"/>
    <mergeCell ref="K30:L30"/>
    <mergeCell ref="M30:N30"/>
    <mergeCell ref="O30:P30"/>
    <mergeCell ref="Q30:R30"/>
    <mergeCell ref="Y29:Z29"/>
    <mergeCell ref="AA29:AB29"/>
    <mergeCell ref="AC29:AD29"/>
    <mergeCell ref="AE29:AF29"/>
    <mergeCell ref="AG29:AH29"/>
    <mergeCell ref="AI29:AJ29"/>
    <mergeCell ref="A29:I29"/>
    <mergeCell ref="K29:L29"/>
    <mergeCell ref="M29:N29"/>
    <mergeCell ref="O29:P29"/>
    <mergeCell ref="Q29:R29"/>
    <mergeCell ref="A26:I26"/>
    <mergeCell ref="Y24:Z24"/>
    <mergeCell ref="AA24:AB24"/>
    <mergeCell ref="AC24:AD24"/>
    <mergeCell ref="AE24:AF24"/>
    <mergeCell ref="AG24:AH24"/>
    <mergeCell ref="AI24:AJ24"/>
    <mergeCell ref="A24:I24"/>
    <mergeCell ref="K24:L24"/>
    <mergeCell ref="M24:N24"/>
    <mergeCell ref="O24:P24"/>
    <mergeCell ref="Q24:R24"/>
    <mergeCell ref="W24:X24"/>
    <mergeCell ref="A28:I28"/>
    <mergeCell ref="K28:L28"/>
    <mergeCell ref="M28:N28"/>
    <mergeCell ref="O28:P28"/>
    <mergeCell ref="Q28:R28"/>
    <mergeCell ref="Y27:Z27"/>
    <mergeCell ref="AA27:AB27"/>
    <mergeCell ref="AC27:AD27"/>
    <mergeCell ref="AE27:AF27"/>
    <mergeCell ref="AG27:AH27"/>
    <mergeCell ref="AI27:AJ27"/>
    <mergeCell ref="A27:I27"/>
    <mergeCell ref="K27:L27"/>
    <mergeCell ref="M27:N27"/>
    <mergeCell ref="O27:P27"/>
    <mergeCell ref="Q27:R27"/>
    <mergeCell ref="W27:X27"/>
    <mergeCell ref="AI28:AJ28"/>
    <mergeCell ref="AK23:AL23"/>
    <mergeCell ref="AM23:AN23"/>
    <mergeCell ref="AO23:AP23"/>
    <mergeCell ref="AQ23:AR23"/>
    <mergeCell ref="AS23:AT23"/>
    <mergeCell ref="W23:X23"/>
    <mergeCell ref="Y23:Z23"/>
    <mergeCell ref="AA23:AB23"/>
    <mergeCell ref="AC23:AD23"/>
    <mergeCell ref="AE23:AF23"/>
    <mergeCell ref="AG23:AH23"/>
    <mergeCell ref="AK22:AL22"/>
    <mergeCell ref="AM22:AN22"/>
    <mergeCell ref="AO22:AP22"/>
    <mergeCell ref="AQ22:AR22"/>
    <mergeCell ref="AS22:AT22"/>
    <mergeCell ref="AK24:AL24"/>
    <mergeCell ref="AM24:AN24"/>
    <mergeCell ref="AO24:AP24"/>
    <mergeCell ref="AQ24:AR24"/>
    <mergeCell ref="AS24:AT24"/>
    <mergeCell ref="A23:I23"/>
    <mergeCell ref="K23:L23"/>
    <mergeCell ref="M23:N23"/>
    <mergeCell ref="O23:P23"/>
    <mergeCell ref="Q23:R23"/>
    <mergeCell ref="Y22:Z22"/>
    <mergeCell ref="AA22:AB22"/>
    <mergeCell ref="AC22:AD22"/>
    <mergeCell ref="AE22:AF22"/>
    <mergeCell ref="AG22:AH22"/>
    <mergeCell ref="AI22:AJ22"/>
    <mergeCell ref="A22:I22"/>
    <mergeCell ref="K22:L22"/>
    <mergeCell ref="M22:N22"/>
    <mergeCell ref="O22:P22"/>
    <mergeCell ref="Q22:R22"/>
    <mergeCell ref="W22:X22"/>
    <mergeCell ref="AI23:AJ23"/>
    <mergeCell ref="AK19:AL19"/>
    <mergeCell ref="AM19:AN19"/>
    <mergeCell ref="AO19:AP19"/>
    <mergeCell ref="AQ19:AR19"/>
    <mergeCell ref="AS19:AT19"/>
    <mergeCell ref="A21:I21"/>
    <mergeCell ref="Y19:Z19"/>
    <mergeCell ref="AA19:AB19"/>
    <mergeCell ref="AC19:AD19"/>
    <mergeCell ref="AE19:AF19"/>
    <mergeCell ref="AG19:AH19"/>
    <mergeCell ref="AI19:AJ19"/>
    <mergeCell ref="A19:I19"/>
    <mergeCell ref="K19:L19"/>
    <mergeCell ref="M19:N19"/>
    <mergeCell ref="O19:P19"/>
    <mergeCell ref="Q19:R19"/>
    <mergeCell ref="W19:X19"/>
    <mergeCell ref="W17:X17"/>
    <mergeCell ref="AI18:AJ18"/>
    <mergeCell ref="AK18:AL18"/>
    <mergeCell ref="AM18:AN18"/>
    <mergeCell ref="AO18:AP18"/>
    <mergeCell ref="AQ18:AR18"/>
    <mergeCell ref="AS18:AT18"/>
    <mergeCell ref="W18:X18"/>
    <mergeCell ref="Y18:Z18"/>
    <mergeCell ref="AA18:AB18"/>
    <mergeCell ref="AC18:AD18"/>
    <mergeCell ref="AE18:AF18"/>
    <mergeCell ref="AG18:AH18"/>
    <mergeCell ref="AK17:AL17"/>
    <mergeCell ref="AM17:AN17"/>
    <mergeCell ref="AO17:AP17"/>
    <mergeCell ref="AQ17:AR17"/>
    <mergeCell ref="AS17:AT17"/>
    <mergeCell ref="AK16:AL16"/>
    <mergeCell ref="AM16:AN16"/>
    <mergeCell ref="AO16:AP16"/>
    <mergeCell ref="AQ16:AR16"/>
    <mergeCell ref="AS16:AT16"/>
    <mergeCell ref="W16:X16"/>
    <mergeCell ref="Y16:Z16"/>
    <mergeCell ref="AA16:AB16"/>
    <mergeCell ref="AC16:AD16"/>
    <mergeCell ref="AE16:AF16"/>
    <mergeCell ref="AG16:AH16"/>
    <mergeCell ref="AK15:AL15"/>
    <mergeCell ref="AM15:AN15"/>
    <mergeCell ref="AO15:AP15"/>
    <mergeCell ref="AQ15:AR15"/>
    <mergeCell ref="AS15:AT15"/>
    <mergeCell ref="A18:I18"/>
    <mergeCell ref="K18:L18"/>
    <mergeCell ref="M18:N18"/>
    <mergeCell ref="O18:P18"/>
    <mergeCell ref="Q18:R18"/>
    <mergeCell ref="Y17:Z17"/>
    <mergeCell ref="AA17:AB17"/>
    <mergeCell ref="AC17:AD17"/>
    <mergeCell ref="AE17:AF17"/>
    <mergeCell ref="AG17:AH17"/>
    <mergeCell ref="AI17:AJ17"/>
    <mergeCell ref="A17:I17"/>
    <mergeCell ref="K17:L17"/>
    <mergeCell ref="M17:N17"/>
    <mergeCell ref="O17:P17"/>
    <mergeCell ref="Q17:R17"/>
    <mergeCell ref="A13:I13"/>
    <mergeCell ref="A14:I14"/>
    <mergeCell ref="K14:L14"/>
    <mergeCell ref="M14:N14"/>
    <mergeCell ref="O14:P14"/>
    <mergeCell ref="Q14:R14"/>
    <mergeCell ref="A16:I16"/>
    <mergeCell ref="K16:L16"/>
    <mergeCell ref="M16:N16"/>
    <mergeCell ref="O16:P16"/>
    <mergeCell ref="Q16:R16"/>
    <mergeCell ref="Y15:Z15"/>
    <mergeCell ref="AA15:AB15"/>
    <mergeCell ref="AC15:AD15"/>
    <mergeCell ref="AE15:AF15"/>
    <mergeCell ref="AG15:AH15"/>
    <mergeCell ref="AI15:AJ15"/>
    <mergeCell ref="A15:I15"/>
    <mergeCell ref="K15:L15"/>
    <mergeCell ref="M15:N15"/>
    <mergeCell ref="O15:P15"/>
    <mergeCell ref="Q15:R15"/>
    <mergeCell ref="W15:X15"/>
    <mergeCell ref="AI16:AJ16"/>
    <mergeCell ref="AK11:AL11"/>
    <mergeCell ref="AM11:AN11"/>
    <mergeCell ref="AO11:AP11"/>
    <mergeCell ref="AQ11:AR11"/>
    <mergeCell ref="AS11:AT11"/>
    <mergeCell ref="W11:X11"/>
    <mergeCell ref="Y11:Z11"/>
    <mergeCell ref="AA11:AB11"/>
    <mergeCell ref="AC11:AD11"/>
    <mergeCell ref="AE11:AF11"/>
    <mergeCell ref="AG11:AH11"/>
    <mergeCell ref="AK10:AL10"/>
    <mergeCell ref="AM10:AN10"/>
    <mergeCell ref="AO10:AP10"/>
    <mergeCell ref="AQ10:AR10"/>
    <mergeCell ref="AS10:AT10"/>
    <mergeCell ref="AI14:AJ14"/>
    <mergeCell ref="AK14:AL14"/>
    <mergeCell ref="AM14:AN14"/>
    <mergeCell ref="AO14:AP14"/>
    <mergeCell ref="AQ14:AR14"/>
    <mergeCell ref="AS14:AT14"/>
    <mergeCell ref="W14:X14"/>
    <mergeCell ref="Y14:Z14"/>
    <mergeCell ref="AA14:AB14"/>
    <mergeCell ref="AC14:AD14"/>
    <mergeCell ref="AE14:AF14"/>
    <mergeCell ref="AG14:AH14"/>
    <mergeCell ref="A11:I11"/>
    <mergeCell ref="K11:L11"/>
    <mergeCell ref="M11:N11"/>
    <mergeCell ref="O11:P11"/>
    <mergeCell ref="Q11:R11"/>
    <mergeCell ref="Y10:Z10"/>
    <mergeCell ref="AA10:AB10"/>
    <mergeCell ref="AC10:AD10"/>
    <mergeCell ref="AE10:AF10"/>
    <mergeCell ref="AG10:AH10"/>
    <mergeCell ref="AI10:AJ10"/>
    <mergeCell ref="A10:I10"/>
    <mergeCell ref="K10:L10"/>
    <mergeCell ref="M10:N10"/>
    <mergeCell ref="O10:P10"/>
    <mergeCell ref="Q10:R10"/>
    <mergeCell ref="W10:X10"/>
    <mergeCell ref="AI11:AJ11"/>
    <mergeCell ref="W8:X8"/>
    <mergeCell ref="AI9:AJ9"/>
    <mergeCell ref="AK9:AL9"/>
    <mergeCell ref="AM9:AN9"/>
    <mergeCell ref="AO9:AP9"/>
    <mergeCell ref="AQ9:AR9"/>
    <mergeCell ref="AS9:AT9"/>
    <mergeCell ref="W9:X9"/>
    <mergeCell ref="Y9:Z9"/>
    <mergeCell ref="AA9:AB9"/>
    <mergeCell ref="AC9:AD9"/>
    <mergeCell ref="AE9:AF9"/>
    <mergeCell ref="AG9:AH9"/>
    <mergeCell ref="AK8:AL8"/>
    <mergeCell ref="AM8:AN8"/>
    <mergeCell ref="AO8:AP8"/>
    <mergeCell ref="AQ8:AR8"/>
    <mergeCell ref="AS8:AT8"/>
    <mergeCell ref="AK7:AL7"/>
    <mergeCell ref="AM7:AN7"/>
    <mergeCell ref="AO7:AP7"/>
    <mergeCell ref="AQ7:AR7"/>
    <mergeCell ref="AS7:AT7"/>
    <mergeCell ref="W7:X7"/>
    <mergeCell ref="Y7:Z7"/>
    <mergeCell ref="AA7:AB7"/>
    <mergeCell ref="AC7:AD7"/>
    <mergeCell ref="AE7:AF7"/>
    <mergeCell ref="AG7:AH7"/>
    <mergeCell ref="AK6:AL6"/>
    <mergeCell ref="AM6:AN6"/>
    <mergeCell ref="AO6:AP6"/>
    <mergeCell ref="AQ6:AR6"/>
    <mergeCell ref="AS6:AT6"/>
    <mergeCell ref="A9:I9"/>
    <mergeCell ref="K9:L9"/>
    <mergeCell ref="M9:N9"/>
    <mergeCell ref="O9:P9"/>
    <mergeCell ref="Q9:R9"/>
    <mergeCell ref="Y8:Z8"/>
    <mergeCell ref="AA8:AB8"/>
    <mergeCell ref="AC8:AD8"/>
    <mergeCell ref="AE8:AF8"/>
    <mergeCell ref="AG8:AH8"/>
    <mergeCell ref="AI8:AJ8"/>
    <mergeCell ref="A8:I8"/>
    <mergeCell ref="K8:L8"/>
    <mergeCell ref="M8:N8"/>
    <mergeCell ref="O8:P8"/>
    <mergeCell ref="Q8:R8"/>
    <mergeCell ref="A7:I7"/>
    <mergeCell ref="K7:L7"/>
    <mergeCell ref="M7:N7"/>
    <mergeCell ref="O7:P7"/>
    <mergeCell ref="Q7:R7"/>
    <mergeCell ref="Y6:Z6"/>
    <mergeCell ref="AA6:AB6"/>
    <mergeCell ref="AC6:AD6"/>
    <mergeCell ref="AE6:AF6"/>
    <mergeCell ref="AG6:AH6"/>
    <mergeCell ref="AI6:AJ6"/>
    <mergeCell ref="A5:I5"/>
    <mergeCell ref="A6:I6"/>
    <mergeCell ref="K6:L6"/>
    <mergeCell ref="M6:N6"/>
    <mergeCell ref="O6:P6"/>
    <mergeCell ref="Q6:R6"/>
    <mergeCell ref="W6:X6"/>
    <mergeCell ref="AI7:AJ7"/>
    <mergeCell ref="U6:V6"/>
    <mergeCell ref="U7:V7"/>
    <mergeCell ref="S6:T6"/>
    <mergeCell ref="S7:T7"/>
    <mergeCell ref="K4:P4"/>
    <mergeCell ref="Q4:X4"/>
    <mergeCell ref="Y4:AB4"/>
    <mergeCell ref="AC4:AD4"/>
    <mergeCell ref="AM1:AN1"/>
    <mergeCell ref="AO1:AP1"/>
    <mergeCell ref="AQ1:AR1"/>
    <mergeCell ref="AS1:AT1"/>
    <mergeCell ref="A2:I3"/>
    <mergeCell ref="K2:P3"/>
    <mergeCell ref="Q2:X3"/>
    <mergeCell ref="Y2:AB3"/>
    <mergeCell ref="AA1:AB1"/>
    <mergeCell ref="AC1:AD1"/>
    <mergeCell ref="AE1:AF1"/>
    <mergeCell ref="AG1:AH1"/>
    <mergeCell ref="AI1:AJ1"/>
    <mergeCell ref="AK1:AL1"/>
    <mergeCell ref="K1:L1"/>
    <mergeCell ref="M1:N1"/>
    <mergeCell ref="O1:P1"/>
    <mergeCell ref="Q1:R1"/>
    <mergeCell ref="W1:X1"/>
    <mergeCell ref="Y1:Z1"/>
    <mergeCell ref="AC2:AF3"/>
    <mergeCell ref="AG2:AL3"/>
    <mergeCell ref="AM2:AP3"/>
    <mergeCell ref="AG4:AL4"/>
    <mergeCell ref="AM4:AP4"/>
    <mergeCell ref="AQ4:AT4"/>
    <mergeCell ref="U1:V1"/>
    <mergeCell ref="S1:T1"/>
    <mergeCell ref="BC208:BD208"/>
    <mergeCell ref="BC209:BD209"/>
    <mergeCell ref="BC212:BD212"/>
    <mergeCell ref="BC213:BD213"/>
    <mergeCell ref="BC1:BD1"/>
    <mergeCell ref="BC6:BD6"/>
    <mergeCell ref="BC7:BD7"/>
    <mergeCell ref="BC8:BD8"/>
    <mergeCell ref="BC9:BD9"/>
    <mergeCell ref="BC10:BD10"/>
    <mergeCell ref="BC11:BD11"/>
    <mergeCell ref="BC14:BD14"/>
    <mergeCell ref="BC15:BD15"/>
    <mergeCell ref="BC16:BD16"/>
    <mergeCell ref="BC17:BD17"/>
    <mergeCell ref="BC18:BD18"/>
    <mergeCell ref="BC19:BD19"/>
    <mergeCell ref="BC22:BD22"/>
    <mergeCell ref="BC23:BD23"/>
    <mergeCell ref="BC24:BD24"/>
    <mergeCell ref="BC27:BD2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1"/>
  <sheetViews>
    <sheetView zoomScaleNormal="100" workbookViewId="0">
      <pane xSplit="10" ySplit="4" topLeftCell="K5" activePane="bottomRight" state="frozen"/>
      <selection pane="topRight" activeCell="L1" sqref="L1"/>
      <selection pane="bottomLeft" activeCell="A5" sqref="A5"/>
      <selection pane="bottomRight" activeCell="S11" sqref="S11:T11"/>
    </sheetView>
  </sheetViews>
  <sheetFormatPr defaultRowHeight="14.5" outlineLevelRow="1" x14ac:dyDescent="0.35"/>
  <cols>
    <col min="1" max="9" width="2.81640625" style="6" customWidth="1"/>
    <col min="10" max="10" width="2.7265625" customWidth="1"/>
    <col min="11" max="567" width="2.81640625" customWidth="1"/>
  </cols>
  <sheetData>
    <row r="1" spans="1:32" ht="90" customHeight="1" thickBot="1" x14ac:dyDescent="0.4">
      <c r="K1" s="587"/>
      <c r="L1" s="594"/>
      <c r="M1" s="593"/>
      <c r="N1" s="548"/>
      <c r="O1" s="547"/>
      <c r="P1" s="548"/>
      <c r="Q1" s="547"/>
      <c r="R1" s="548"/>
      <c r="S1" s="547" t="s">
        <v>631</v>
      </c>
      <c r="T1" s="565"/>
      <c r="U1" s="547"/>
      <c r="V1" s="548"/>
      <c r="W1" s="547"/>
      <c r="X1" s="548"/>
      <c r="Y1" s="547"/>
      <c r="Z1" s="548"/>
      <c r="AA1" s="547"/>
      <c r="AB1" s="548"/>
      <c r="AC1" s="547" t="s">
        <v>513</v>
      </c>
      <c r="AD1" s="548"/>
    </row>
    <row r="2" spans="1:32" ht="14.5" customHeight="1" x14ac:dyDescent="0.35">
      <c r="A2" s="426" t="s">
        <v>214</v>
      </c>
      <c r="B2" s="426"/>
      <c r="C2" s="426"/>
      <c r="D2" s="426"/>
      <c r="E2" s="426"/>
      <c r="F2" s="426"/>
      <c r="G2" s="426"/>
      <c r="H2" s="426"/>
      <c r="I2" s="426"/>
      <c r="K2" s="549" t="s">
        <v>449</v>
      </c>
      <c r="L2" s="550"/>
      <c r="M2" s="549" t="s">
        <v>449</v>
      </c>
      <c r="N2" s="550"/>
      <c r="O2" s="549" t="s">
        <v>449</v>
      </c>
      <c r="P2" s="550"/>
      <c r="Q2" s="589" t="s">
        <v>449</v>
      </c>
      <c r="R2" s="590"/>
      <c r="S2" s="549" t="s">
        <v>449</v>
      </c>
      <c r="T2" s="550"/>
      <c r="U2" s="549" t="s">
        <v>449</v>
      </c>
      <c r="V2" s="550"/>
      <c r="W2" s="589" t="s">
        <v>449</v>
      </c>
      <c r="X2" s="590"/>
      <c r="Y2" s="549" t="s">
        <v>449</v>
      </c>
      <c r="Z2" s="550"/>
      <c r="AA2" s="549" t="s">
        <v>449</v>
      </c>
      <c r="AB2" s="550"/>
      <c r="AC2" s="549" t="s">
        <v>449</v>
      </c>
      <c r="AD2" s="550"/>
    </row>
    <row r="3" spans="1:32" ht="15" thickBot="1" x14ac:dyDescent="0.4">
      <c r="A3" s="426"/>
      <c r="B3" s="426"/>
      <c r="C3" s="426"/>
      <c r="D3" s="426"/>
      <c r="E3" s="426"/>
      <c r="F3" s="426"/>
      <c r="G3" s="426"/>
      <c r="H3" s="426"/>
      <c r="I3" s="426"/>
      <c r="K3" s="551"/>
      <c r="L3" s="552"/>
      <c r="M3" s="551"/>
      <c r="N3" s="552"/>
      <c r="O3" s="551"/>
      <c r="P3" s="552"/>
      <c r="Q3" s="591"/>
      <c r="R3" s="592"/>
      <c r="S3" s="551"/>
      <c r="T3" s="552"/>
      <c r="U3" s="551"/>
      <c r="V3" s="552"/>
      <c r="W3" s="591"/>
      <c r="X3" s="592"/>
      <c r="Y3" s="551"/>
      <c r="Z3" s="552"/>
      <c r="AA3" s="551"/>
      <c r="AB3" s="552"/>
      <c r="AC3" s="551"/>
      <c r="AD3" s="552"/>
    </row>
    <row r="4" spans="1:32" ht="11.15" customHeight="1" x14ac:dyDescent="0.35">
      <c r="K4" s="575"/>
      <c r="L4" s="575"/>
      <c r="M4" s="573"/>
      <c r="N4" s="573"/>
      <c r="O4" s="574"/>
      <c r="P4" s="574"/>
      <c r="Q4" s="571"/>
      <c r="R4" s="571"/>
      <c r="S4" s="572"/>
      <c r="T4" s="572"/>
      <c r="U4" s="570"/>
      <c r="V4" s="570"/>
      <c r="W4" s="564"/>
      <c r="X4" s="564"/>
      <c r="Y4" s="559"/>
      <c r="Z4" s="559"/>
      <c r="AA4" s="583"/>
      <c r="AB4" s="583"/>
      <c r="AC4" s="553"/>
      <c r="AD4" s="553"/>
    </row>
    <row r="5" spans="1:32" x14ac:dyDescent="0.35">
      <c r="A5" s="422" t="s">
        <v>643</v>
      </c>
      <c r="B5" s="422"/>
      <c r="C5" s="422"/>
      <c r="D5" s="422"/>
      <c r="E5" s="422"/>
      <c r="F5" s="422"/>
      <c r="G5" s="422"/>
      <c r="H5" s="422"/>
      <c r="I5" s="422"/>
    </row>
    <row r="6" spans="1:32" x14ac:dyDescent="0.35">
      <c r="A6" s="413" t="s">
        <v>644</v>
      </c>
      <c r="B6" s="413"/>
      <c r="C6" s="413"/>
      <c r="D6" s="413"/>
      <c r="E6" s="413"/>
      <c r="F6" s="413"/>
      <c r="G6" s="413"/>
      <c r="H6" s="413"/>
      <c r="I6" s="413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  <c r="AC6" s="421"/>
      <c r="AD6" s="421"/>
      <c r="AE6" s="302"/>
      <c r="AF6" s="302"/>
    </row>
    <row r="7" spans="1:32" x14ac:dyDescent="0.35">
      <c r="A7" s="413" t="s">
        <v>645</v>
      </c>
      <c r="B7" s="413"/>
      <c r="C7" s="413"/>
      <c r="D7" s="413"/>
      <c r="E7" s="413"/>
      <c r="F7" s="413"/>
      <c r="G7" s="413"/>
      <c r="H7" s="413"/>
      <c r="I7" s="413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  <c r="AC7" s="421"/>
      <c r="AD7" s="421"/>
      <c r="AE7" s="302"/>
      <c r="AF7" s="302"/>
    </row>
    <row r="8" spans="1:32" x14ac:dyDescent="0.35">
      <c r="A8" s="413" t="s">
        <v>646</v>
      </c>
      <c r="B8" s="413"/>
      <c r="C8" s="413"/>
      <c r="D8" s="413"/>
      <c r="E8" s="413"/>
      <c r="F8" s="413"/>
      <c r="G8" s="413"/>
      <c r="H8" s="413"/>
      <c r="I8" s="413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  <c r="AC8" s="421"/>
      <c r="AD8" s="421"/>
      <c r="AE8" s="302"/>
      <c r="AF8" s="302"/>
    </row>
    <row r="9" spans="1:32" x14ac:dyDescent="0.35">
      <c r="A9" s="413" t="s">
        <v>647</v>
      </c>
      <c r="B9" s="413"/>
      <c r="C9" s="413"/>
      <c r="D9" s="413"/>
      <c r="E9" s="413"/>
      <c r="F9" s="413"/>
      <c r="G9" s="413"/>
      <c r="H9" s="413"/>
      <c r="I9" s="413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  <c r="AC9" s="421"/>
      <c r="AD9" s="421"/>
      <c r="AE9" s="302"/>
      <c r="AF9" s="302"/>
    </row>
    <row r="10" spans="1:32" x14ac:dyDescent="0.35">
      <c r="A10" s="413" t="s">
        <v>648</v>
      </c>
      <c r="B10" s="413"/>
      <c r="C10" s="413"/>
      <c r="D10" s="413"/>
      <c r="E10" s="413"/>
      <c r="F10" s="413"/>
      <c r="G10" s="413"/>
      <c r="H10" s="413"/>
      <c r="I10" s="413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  <c r="AC10" s="421"/>
      <c r="AD10" s="421"/>
      <c r="AE10" s="302"/>
      <c r="AF10" s="302"/>
    </row>
    <row r="11" spans="1:32" x14ac:dyDescent="0.35">
      <c r="A11" s="413" t="s">
        <v>649</v>
      </c>
      <c r="B11" s="413"/>
      <c r="C11" s="413"/>
      <c r="D11" s="413"/>
      <c r="E11" s="413"/>
      <c r="F11" s="413"/>
      <c r="G11" s="413"/>
      <c r="H11" s="413"/>
      <c r="I11" s="413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  <c r="AC11" s="421"/>
      <c r="AD11" s="421"/>
      <c r="AE11" s="302"/>
      <c r="AF11" s="302"/>
    </row>
    <row r="12" spans="1:32" ht="8.5" customHeight="1" x14ac:dyDescent="0.35">
      <c r="A12" s="192"/>
      <c r="B12" s="192"/>
      <c r="C12" s="192"/>
      <c r="D12" s="192"/>
      <c r="E12" s="192"/>
      <c r="F12" s="192"/>
      <c r="G12" s="192"/>
      <c r="H12" s="192"/>
      <c r="I12" s="192"/>
    </row>
    <row r="13" spans="1:32" x14ac:dyDescent="0.35">
      <c r="A13" s="543" t="s">
        <v>38</v>
      </c>
      <c r="B13" s="543"/>
      <c r="C13" s="543"/>
      <c r="D13" s="543"/>
      <c r="E13" s="543"/>
      <c r="F13" s="543"/>
      <c r="G13" s="543"/>
      <c r="H13" s="543"/>
      <c r="I13" s="543"/>
    </row>
    <row r="14" spans="1:32" x14ac:dyDescent="0.35">
      <c r="A14" s="413" t="s">
        <v>40</v>
      </c>
      <c r="B14" s="413"/>
      <c r="C14" s="413"/>
      <c r="D14" s="413"/>
      <c r="E14" s="413"/>
      <c r="F14" s="413"/>
      <c r="G14" s="413"/>
      <c r="H14" s="413"/>
      <c r="I14" s="413"/>
      <c r="K14" s="409"/>
      <c r="L14" s="410"/>
      <c r="M14" s="409"/>
      <c r="N14" s="410"/>
      <c r="O14" s="409"/>
      <c r="P14" s="410"/>
      <c r="Q14" s="409"/>
      <c r="R14" s="410"/>
      <c r="S14" s="409">
        <v>1</v>
      </c>
      <c r="T14" s="410"/>
      <c r="U14" s="409"/>
      <c r="V14" s="410"/>
      <c r="W14" s="409"/>
      <c r="X14" s="410"/>
      <c r="Y14" s="409"/>
      <c r="Z14" s="410"/>
      <c r="AA14" s="409"/>
      <c r="AB14" s="410"/>
      <c r="AC14" s="409"/>
      <c r="AD14" s="410"/>
    </row>
    <row r="15" spans="1:32" x14ac:dyDescent="0.35">
      <c r="A15" s="413" t="s">
        <v>39</v>
      </c>
      <c r="B15" s="413"/>
      <c r="C15" s="413"/>
      <c r="D15" s="413"/>
      <c r="E15" s="413"/>
      <c r="F15" s="413"/>
      <c r="G15" s="413"/>
      <c r="H15" s="413"/>
      <c r="I15" s="413"/>
      <c r="K15" s="409"/>
      <c r="L15" s="410"/>
      <c r="M15" s="409"/>
      <c r="N15" s="410"/>
      <c r="O15" s="409"/>
      <c r="P15" s="410"/>
      <c r="Q15" s="409"/>
      <c r="R15" s="410"/>
      <c r="S15" s="409">
        <v>1.2</v>
      </c>
      <c r="T15" s="410"/>
      <c r="U15" s="409"/>
      <c r="V15" s="410"/>
      <c r="W15" s="409"/>
      <c r="X15" s="410"/>
      <c r="Y15" s="409"/>
      <c r="Z15" s="410"/>
      <c r="AA15" s="409"/>
      <c r="AB15" s="410"/>
      <c r="AC15" s="409"/>
      <c r="AD15" s="410"/>
    </row>
    <row r="16" spans="1:32" x14ac:dyDescent="0.35">
      <c r="A16" s="413" t="s">
        <v>44</v>
      </c>
      <c r="B16" s="413"/>
      <c r="C16" s="413"/>
      <c r="D16" s="413"/>
      <c r="E16" s="413"/>
      <c r="F16" s="413"/>
      <c r="G16" s="413"/>
      <c r="H16" s="413"/>
      <c r="I16" s="413"/>
      <c r="K16" s="409"/>
      <c r="L16" s="410"/>
      <c r="M16" s="409"/>
      <c r="N16" s="410"/>
      <c r="O16" s="409"/>
      <c r="P16" s="410"/>
      <c r="Q16" s="409"/>
      <c r="R16" s="410"/>
      <c r="S16" s="409">
        <v>1</v>
      </c>
      <c r="T16" s="410"/>
      <c r="U16" s="409"/>
      <c r="V16" s="410"/>
      <c r="W16" s="409"/>
      <c r="X16" s="410"/>
      <c r="Y16" s="409"/>
      <c r="Z16" s="410"/>
      <c r="AA16" s="409"/>
      <c r="AB16" s="410"/>
      <c r="AC16" s="409"/>
      <c r="AD16" s="410"/>
    </row>
    <row r="17" spans="1:30" x14ac:dyDescent="0.35">
      <c r="A17" s="413" t="s">
        <v>42</v>
      </c>
      <c r="B17" s="413"/>
      <c r="C17" s="413"/>
      <c r="D17" s="413"/>
      <c r="E17" s="413"/>
      <c r="F17" s="413"/>
      <c r="G17" s="413"/>
      <c r="H17" s="413"/>
      <c r="I17" s="413"/>
      <c r="K17" s="409"/>
      <c r="L17" s="410"/>
      <c r="M17" s="409"/>
      <c r="N17" s="410"/>
      <c r="O17" s="409"/>
      <c r="P17" s="410"/>
      <c r="Q17" s="409"/>
      <c r="R17" s="410"/>
      <c r="S17" s="409">
        <v>1</v>
      </c>
      <c r="T17" s="410"/>
      <c r="U17" s="409"/>
      <c r="V17" s="410"/>
      <c r="W17" s="409"/>
      <c r="X17" s="410"/>
      <c r="Y17" s="409"/>
      <c r="Z17" s="410"/>
      <c r="AA17" s="409"/>
      <c r="AB17" s="410"/>
      <c r="AC17" s="409"/>
      <c r="AD17" s="410"/>
    </row>
    <row r="18" spans="1:30" x14ac:dyDescent="0.35">
      <c r="A18" s="413" t="s">
        <v>41</v>
      </c>
      <c r="B18" s="413"/>
      <c r="C18" s="413"/>
      <c r="D18" s="413"/>
      <c r="E18" s="413"/>
      <c r="F18" s="413"/>
      <c r="G18" s="413"/>
      <c r="H18" s="413"/>
      <c r="I18" s="413"/>
      <c r="K18" s="409"/>
      <c r="L18" s="410"/>
      <c r="M18" s="409"/>
      <c r="N18" s="410"/>
      <c r="O18" s="409"/>
      <c r="P18" s="410"/>
      <c r="Q18" s="409"/>
      <c r="R18" s="410"/>
      <c r="S18" s="409">
        <v>1</v>
      </c>
      <c r="T18" s="410"/>
      <c r="U18" s="409"/>
      <c r="V18" s="410"/>
      <c r="W18" s="409"/>
      <c r="X18" s="410"/>
      <c r="Y18" s="409"/>
      <c r="Z18" s="410"/>
      <c r="AA18" s="409"/>
      <c r="AB18" s="410"/>
      <c r="AC18" s="409"/>
      <c r="AD18" s="410"/>
    </row>
    <row r="19" spans="1:30" x14ac:dyDescent="0.35">
      <c r="A19" s="413" t="s">
        <v>43</v>
      </c>
      <c r="B19" s="413"/>
      <c r="C19" s="413"/>
      <c r="D19" s="413"/>
      <c r="E19" s="413"/>
      <c r="F19" s="413"/>
      <c r="G19" s="413"/>
      <c r="H19" s="413"/>
      <c r="I19" s="413"/>
      <c r="K19" s="409"/>
      <c r="L19" s="410"/>
      <c r="M19" s="409"/>
      <c r="N19" s="410"/>
      <c r="O19" s="409"/>
      <c r="P19" s="410"/>
      <c r="Q19" s="409"/>
      <c r="R19" s="410"/>
      <c r="S19" s="409">
        <v>1</v>
      </c>
      <c r="T19" s="410"/>
      <c r="U19" s="409"/>
      <c r="V19" s="410"/>
      <c r="W19" s="409"/>
      <c r="X19" s="410"/>
      <c r="Y19" s="409"/>
      <c r="Z19" s="410"/>
      <c r="AA19" s="409"/>
      <c r="AB19" s="410"/>
      <c r="AC19" s="409"/>
      <c r="AD19" s="410"/>
    </row>
    <row r="20" spans="1:30" ht="8.5" customHeight="1" x14ac:dyDescent="0.35"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x14ac:dyDescent="0.35">
      <c r="A21" s="543" t="s">
        <v>45</v>
      </c>
      <c r="B21" s="543"/>
      <c r="C21" s="543"/>
      <c r="D21" s="543"/>
      <c r="E21" s="543"/>
      <c r="F21" s="543"/>
      <c r="G21" s="543"/>
      <c r="H21" s="543"/>
      <c r="I21" s="543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</row>
    <row r="22" spans="1:30" x14ac:dyDescent="0.35">
      <c r="A22" s="413" t="s">
        <v>46</v>
      </c>
      <c r="B22" s="413"/>
      <c r="C22" s="413"/>
      <c r="D22" s="413"/>
      <c r="E22" s="413"/>
      <c r="F22" s="413"/>
      <c r="G22" s="413"/>
      <c r="H22" s="413"/>
      <c r="I22" s="413"/>
      <c r="K22" s="409"/>
      <c r="L22" s="410"/>
      <c r="M22" s="409"/>
      <c r="N22" s="410"/>
      <c r="O22" s="409"/>
      <c r="P22" s="410"/>
      <c r="Q22" s="409"/>
      <c r="R22" s="410"/>
      <c r="S22" s="409">
        <v>0.8</v>
      </c>
      <c r="T22" s="410"/>
      <c r="U22" s="409"/>
      <c r="V22" s="410"/>
      <c r="W22" s="409"/>
      <c r="X22" s="410"/>
      <c r="Y22" s="409"/>
      <c r="Z22" s="410"/>
      <c r="AA22" s="409"/>
      <c r="AB22" s="410"/>
      <c r="AC22" s="409"/>
      <c r="AD22" s="410"/>
    </row>
    <row r="23" spans="1:30" x14ac:dyDescent="0.35">
      <c r="A23" s="413" t="s">
        <v>47</v>
      </c>
      <c r="B23" s="413"/>
      <c r="C23" s="413"/>
      <c r="D23" s="413"/>
      <c r="E23" s="413"/>
      <c r="F23" s="413"/>
      <c r="G23" s="413"/>
      <c r="H23" s="413"/>
      <c r="I23" s="413"/>
      <c r="K23" s="409"/>
      <c r="L23" s="410"/>
      <c r="M23" s="409"/>
      <c r="N23" s="410"/>
      <c r="O23" s="409"/>
      <c r="P23" s="410"/>
      <c r="Q23" s="409"/>
      <c r="R23" s="410"/>
      <c r="S23" s="409">
        <v>1.1000000000000001</v>
      </c>
      <c r="T23" s="410"/>
      <c r="U23" s="409"/>
      <c r="V23" s="410"/>
      <c r="W23" s="409"/>
      <c r="X23" s="410"/>
      <c r="Y23" s="409"/>
      <c r="Z23" s="410"/>
      <c r="AA23" s="409"/>
      <c r="AB23" s="410"/>
      <c r="AC23" s="409"/>
      <c r="AD23" s="410"/>
    </row>
    <row r="24" spans="1:30" x14ac:dyDescent="0.35">
      <c r="A24" s="413" t="s">
        <v>222</v>
      </c>
      <c r="B24" s="413"/>
      <c r="C24" s="413"/>
      <c r="D24" s="413"/>
      <c r="E24" s="413"/>
      <c r="F24" s="413"/>
      <c r="G24" s="413"/>
      <c r="H24" s="413"/>
      <c r="I24" s="413"/>
      <c r="K24" s="409"/>
      <c r="L24" s="410"/>
      <c r="M24" s="409"/>
      <c r="N24" s="410"/>
      <c r="O24" s="409"/>
      <c r="P24" s="410"/>
      <c r="Q24" s="409"/>
      <c r="R24" s="410"/>
      <c r="S24" s="409">
        <v>1.1000000000000001</v>
      </c>
      <c r="T24" s="410"/>
      <c r="U24" s="409"/>
      <c r="V24" s="410"/>
      <c r="W24" s="409"/>
      <c r="X24" s="410"/>
      <c r="Y24" s="409"/>
      <c r="Z24" s="410"/>
      <c r="AA24" s="409"/>
      <c r="AB24" s="410"/>
      <c r="AC24" s="409"/>
      <c r="AD24" s="410"/>
    </row>
    <row r="25" spans="1:30" ht="8.5" customHeight="1" x14ac:dyDescent="0.35"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x14ac:dyDescent="0.35">
      <c r="A26" s="543" t="s">
        <v>48</v>
      </c>
      <c r="B26" s="543"/>
      <c r="C26" s="543"/>
      <c r="D26" s="543"/>
      <c r="E26" s="543"/>
      <c r="F26" s="543"/>
      <c r="G26" s="543"/>
      <c r="H26" s="543"/>
      <c r="I26" s="543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  <c r="AD26" s="186"/>
    </row>
    <row r="27" spans="1:30" x14ac:dyDescent="0.35">
      <c r="A27" s="413" t="s">
        <v>52</v>
      </c>
      <c r="B27" s="413"/>
      <c r="C27" s="413"/>
      <c r="D27" s="413"/>
      <c r="E27" s="413"/>
      <c r="F27" s="413"/>
      <c r="G27" s="413"/>
      <c r="H27" s="413"/>
      <c r="I27" s="413"/>
      <c r="K27" s="409"/>
      <c r="L27" s="410"/>
      <c r="M27" s="409"/>
      <c r="N27" s="410"/>
      <c r="O27" s="409"/>
      <c r="P27" s="410"/>
      <c r="Q27" s="409"/>
      <c r="R27" s="410"/>
      <c r="S27" s="409">
        <v>1</v>
      </c>
      <c r="T27" s="410"/>
      <c r="U27" s="409"/>
      <c r="V27" s="410"/>
      <c r="W27" s="409"/>
      <c r="X27" s="410"/>
      <c r="Y27" s="409"/>
      <c r="Z27" s="410"/>
      <c r="AA27" s="409"/>
      <c r="AB27" s="410"/>
      <c r="AC27" s="409"/>
      <c r="AD27" s="410"/>
    </row>
    <row r="28" spans="1:30" x14ac:dyDescent="0.35">
      <c r="A28" s="413" t="s">
        <v>51</v>
      </c>
      <c r="B28" s="413"/>
      <c r="C28" s="413"/>
      <c r="D28" s="413"/>
      <c r="E28" s="413"/>
      <c r="F28" s="413"/>
      <c r="G28" s="413"/>
      <c r="H28" s="413"/>
      <c r="I28" s="413"/>
      <c r="K28" s="409"/>
      <c r="L28" s="410"/>
      <c r="M28" s="409"/>
      <c r="N28" s="410"/>
      <c r="O28" s="409"/>
      <c r="P28" s="410"/>
      <c r="Q28" s="409"/>
      <c r="R28" s="410"/>
      <c r="S28" s="409">
        <v>1</v>
      </c>
      <c r="T28" s="410"/>
      <c r="U28" s="409"/>
      <c r="V28" s="410"/>
      <c r="W28" s="409"/>
      <c r="X28" s="410"/>
      <c r="Y28" s="409"/>
      <c r="Z28" s="410"/>
      <c r="AA28" s="409"/>
      <c r="AB28" s="410"/>
      <c r="AC28" s="409"/>
      <c r="AD28" s="410"/>
    </row>
    <row r="29" spans="1:30" x14ac:dyDescent="0.35">
      <c r="A29" s="413" t="s">
        <v>53</v>
      </c>
      <c r="B29" s="413"/>
      <c r="C29" s="413"/>
      <c r="D29" s="413"/>
      <c r="E29" s="413"/>
      <c r="F29" s="413"/>
      <c r="G29" s="413"/>
      <c r="H29" s="413"/>
      <c r="I29" s="413"/>
      <c r="K29" s="409"/>
      <c r="L29" s="410"/>
      <c r="M29" s="409"/>
      <c r="N29" s="410"/>
      <c r="O29" s="409"/>
      <c r="P29" s="410"/>
      <c r="Q29" s="409"/>
      <c r="R29" s="410"/>
      <c r="S29" s="409">
        <v>1</v>
      </c>
      <c r="T29" s="410"/>
      <c r="U29" s="409"/>
      <c r="V29" s="410"/>
      <c r="W29" s="409"/>
      <c r="X29" s="410"/>
      <c r="Y29" s="409"/>
      <c r="Z29" s="410"/>
      <c r="AA29" s="409"/>
      <c r="AB29" s="410"/>
      <c r="AC29" s="409"/>
      <c r="AD29" s="410"/>
    </row>
    <row r="30" spans="1:30" x14ac:dyDescent="0.35">
      <c r="A30" s="413" t="s">
        <v>421</v>
      </c>
      <c r="B30" s="413"/>
      <c r="C30" s="413"/>
      <c r="D30" s="413"/>
      <c r="E30" s="413"/>
      <c r="F30" s="413"/>
      <c r="G30" s="413"/>
      <c r="H30" s="413"/>
      <c r="I30" s="413"/>
      <c r="K30" s="409"/>
      <c r="L30" s="410"/>
      <c r="M30" s="409"/>
      <c r="N30" s="410"/>
      <c r="O30" s="409"/>
      <c r="P30" s="410"/>
      <c r="Q30" s="409"/>
      <c r="R30" s="410"/>
      <c r="S30" s="409">
        <v>1</v>
      </c>
      <c r="T30" s="410"/>
      <c r="U30" s="409"/>
      <c r="V30" s="410"/>
      <c r="W30" s="409"/>
      <c r="X30" s="410"/>
      <c r="Y30" s="409"/>
      <c r="Z30" s="410"/>
      <c r="AA30" s="409"/>
      <c r="AB30" s="410"/>
      <c r="AC30" s="409"/>
      <c r="AD30" s="410"/>
    </row>
    <row r="31" spans="1:30" x14ac:dyDescent="0.35">
      <c r="A31" s="413" t="s">
        <v>49</v>
      </c>
      <c r="B31" s="413"/>
      <c r="C31" s="413"/>
      <c r="D31" s="413"/>
      <c r="E31" s="413"/>
      <c r="F31" s="413"/>
      <c r="G31" s="413"/>
      <c r="H31" s="413"/>
      <c r="I31" s="413"/>
      <c r="K31" s="409"/>
      <c r="L31" s="410"/>
      <c r="M31" s="409"/>
      <c r="N31" s="410"/>
      <c r="O31" s="409"/>
      <c r="P31" s="410"/>
      <c r="Q31" s="409"/>
      <c r="R31" s="410"/>
      <c r="S31" s="409">
        <v>1</v>
      </c>
      <c r="T31" s="410"/>
      <c r="U31" s="409"/>
      <c r="V31" s="410"/>
      <c r="W31" s="409"/>
      <c r="X31" s="410"/>
      <c r="Y31" s="409"/>
      <c r="Z31" s="410"/>
      <c r="AA31" s="409"/>
      <c r="AB31" s="410"/>
      <c r="AC31" s="409"/>
      <c r="AD31" s="410"/>
    </row>
    <row r="32" spans="1:30" x14ac:dyDescent="0.35">
      <c r="A32" s="413" t="s">
        <v>50</v>
      </c>
      <c r="B32" s="413"/>
      <c r="C32" s="413"/>
      <c r="D32" s="413"/>
      <c r="E32" s="413"/>
      <c r="F32" s="413"/>
      <c r="G32" s="413"/>
      <c r="H32" s="413"/>
      <c r="I32" s="413"/>
      <c r="K32" s="409"/>
      <c r="L32" s="410"/>
      <c r="M32" s="409"/>
      <c r="N32" s="410"/>
      <c r="O32" s="409"/>
      <c r="P32" s="410"/>
      <c r="Q32" s="409"/>
      <c r="R32" s="410"/>
      <c r="S32" s="409">
        <v>1</v>
      </c>
      <c r="T32" s="410"/>
      <c r="U32" s="409"/>
      <c r="V32" s="410"/>
      <c r="W32" s="409"/>
      <c r="X32" s="410"/>
      <c r="Y32" s="409"/>
      <c r="Z32" s="410"/>
      <c r="AA32" s="409"/>
      <c r="AB32" s="410"/>
      <c r="AC32" s="409"/>
      <c r="AD32" s="410"/>
    </row>
    <row r="33" spans="1:30" ht="8.5" customHeight="1" x14ac:dyDescent="0.35"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x14ac:dyDescent="0.35">
      <c r="A34" s="543" t="s">
        <v>54</v>
      </c>
      <c r="B34" s="543"/>
      <c r="C34" s="543"/>
      <c r="D34" s="543"/>
      <c r="E34" s="543"/>
      <c r="F34" s="543"/>
      <c r="G34" s="543"/>
      <c r="H34" s="543"/>
      <c r="I34" s="543"/>
      <c r="K34" s="186"/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186"/>
      <c r="W34" s="186"/>
      <c r="X34" s="186"/>
      <c r="Y34" s="186"/>
      <c r="Z34" s="186"/>
      <c r="AA34" s="186"/>
      <c r="AB34" s="186"/>
      <c r="AC34" s="186"/>
      <c r="AD34" s="186"/>
    </row>
    <row r="35" spans="1:30" x14ac:dyDescent="0.35">
      <c r="A35" s="413" t="s">
        <v>55</v>
      </c>
      <c r="B35" s="413"/>
      <c r="C35" s="413"/>
      <c r="D35" s="413"/>
      <c r="E35" s="413"/>
      <c r="F35" s="413"/>
      <c r="G35" s="413"/>
      <c r="H35" s="413"/>
      <c r="I35" s="413"/>
      <c r="K35" s="409"/>
      <c r="L35" s="410"/>
      <c r="M35" s="409"/>
      <c r="N35" s="410"/>
      <c r="O35" s="409"/>
      <c r="P35" s="410"/>
      <c r="Q35" s="409"/>
      <c r="R35" s="410"/>
      <c r="S35" s="409">
        <v>0.7</v>
      </c>
      <c r="T35" s="410"/>
      <c r="U35" s="409"/>
      <c r="V35" s="410"/>
      <c r="W35" s="409"/>
      <c r="X35" s="410"/>
      <c r="Y35" s="409"/>
      <c r="Z35" s="410"/>
      <c r="AA35" s="409"/>
      <c r="AB35" s="410"/>
      <c r="AC35" s="409"/>
      <c r="AD35" s="410"/>
    </row>
    <row r="36" spans="1:30" x14ac:dyDescent="0.35">
      <c r="A36" s="413" t="s">
        <v>362</v>
      </c>
      <c r="B36" s="413"/>
      <c r="C36" s="413"/>
      <c r="D36" s="413"/>
      <c r="E36" s="413"/>
      <c r="F36" s="413"/>
      <c r="G36" s="413"/>
      <c r="H36" s="413"/>
      <c r="I36" s="413"/>
      <c r="K36" s="409"/>
      <c r="L36" s="410"/>
      <c r="M36" s="409"/>
      <c r="N36" s="410"/>
      <c r="O36" s="409"/>
      <c r="P36" s="410"/>
      <c r="Q36" s="409"/>
      <c r="R36" s="410"/>
      <c r="S36" s="409">
        <v>0.7</v>
      </c>
      <c r="T36" s="410"/>
      <c r="U36" s="409"/>
      <c r="V36" s="410"/>
      <c r="W36" s="409"/>
      <c r="X36" s="410"/>
      <c r="Y36" s="409"/>
      <c r="Z36" s="410"/>
      <c r="AA36" s="409"/>
      <c r="AB36" s="410"/>
      <c r="AC36" s="409"/>
      <c r="AD36" s="410"/>
    </row>
    <row r="37" spans="1:30" x14ac:dyDescent="0.35">
      <c r="A37" s="413" t="s">
        <v>57</v>
      </c>
      <c r="B37" s="413"/>
      <c r="C37" s="413"/>
      <c r="D37" s="413"/>
      <c r="E37" s="413"/>
      <c r="F37" s="413"/>
      <c r="G37" s="413"/>
      <c r="H37" s="413"/>
      <c r="I37" s="413"/>
      <c r="K37" s="409"/>
      <c r="L37" s="410"/>
      <c r="M37" s="409"/>
      <c r="N37" s="410"/>
      <c r="O37" s="409"/>
      <c r="P37" s="410"/>
      <c r="Q37" s="409"/>
      <c r="R37" s="410"/>
      <c r="S37" s="409">
        <v>0.7</v>
      </c>
      <c r="T37" s="410"/>
      <c r="U37" s="409"/>
      <c r="V37" s="410"/>
      <c r="W37" s="409"/>
      <c r="X37" s="410"/>
      <c r="Y37" s="409"/>
      <c r="Z37" s="410"/>
      <c r="AA37" s="409"/>
      <c r="AB37" s="410"/>
      <c r="AC37" s="409"/>
      <c r="AD37" s="410"/>
    </row>
    <row r="38" spans="1:30" x14ac:dyDescent="0.35">
      <c r="A38" s="413" t="s">
        <v>56</v>
      </c>
      <c r="B38" s="413"/>
      <c r="C38" s="413"/>
      <c r="D38" s="413"/>
      <c r="E38" s="413"/>
      <c r="F38" s="413"/>
      <c r="G38" s="413"/>
      <c r="H38" s="413"/>
      <c r="I38" s="413"/>
      <c r="K38" s="409"/>
      <c r="L38" s="410"/>
      <c r="M38" s="409"/>
      <c r="N38" s="410"/>
      <c r="O38" s="409"/>
      <c r="P38" s="410"/>
      <c r="Q38" s="409"/>
      <c r="R38" s="410"/>
      <c r="S38" s="409">
        <v>0.7</v>
      </c>
      <c r="T38" s="410"/>
      <c r="U38" s="409"/>
      <c r="V38" s="410"/>
      <c r="W38" s="409"/>
      <c r="X38" s="410"/>
      <c r="Y38" s="409"/>
      <c r="Z38" s="410"/>
      <c r="AA38" s="409"/>
      <c r="AB38" s="410"/>
      <c r="AC38" s="409"/>
      <c r="AD38" s="410"/>
    </row>
    <row r="39" spans="1:30" ht="8.5" customHeight="1" x14ac:dyDescent="0.35"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x14ac:dyDescent="0.35">
      <c r="A40" s="543" t="s">
        <v>58</v>
      </c>
      <c r="B40" s="543"/>
      <c r="C40" s="543"/>
      <c r="D40" s="543"/>
      <c r="E40" s="543"/>
      <c r="F40" s="543"/>
      <c r="G40" s="543"/>
      <c r="H40" s="543"/>
      <c r="I40" s="543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</row>
    <row r="41" spans="1:30" x14ac:dyDescent="0.35">
      <c r="A41" s="413" t="s">
        <v>62</v>
      </c>
      <c r="B41" s="413"/>
      <c r="C41" s="413"/>
      <c r="D41" s="413"/>
      <c r="E41" s="413"/>
      <c r="F41" s="413"/>
      <c r="G41" s="413"/>
      <c r="H41" s="413"/>
      <c r="I41" s="413"/>
      <c r="K41" s="409"/>
      <c r="L41" s="410"/>
      <c r="M41" s="409"/>
      <c r="N41" s="410"/>
      <c r="O41" s="409"/>
      <c r="P41" s="410"/>
      <c r="Q41" s="409"/>
      <c r="R41" s="410"/>
      <c r="S41" s="409">
        <v>1</v>
      </c>
      <c r="T41" s="410"/>
      <c r="U41" s="409"/>
      <c r="V41" s="410"/>
      <c r="W41" s="409"/>
      <c r="X41" s="410"/>
      <c r="Y41" s="409"/>
      <c r="Z41" s="410"/>
      <c r="AA41" s="409"/>
      <c r="AB41" s="410"/>
      <c r="AC41" s="409"/>
      <c r="AD41" s="410"/>
    </row>
    <row r="42" spans="1:30" x14ac:dyDescent="0.35">
      <c r="A42" s="413" t="s">
        <v>59</v>
      </c>
      <c r="B42" s="413"/>
      <c r="C42" s="413"/>
      <c r="D42" s="413"/>
      <c r="E42" s="413"/>
      <c r="F42" s="413"/>
      <c r="G42" s="413"/>
      <c r="H42" s="413"/>
      <c r="I42" s="413"/>
      <c r="K42" s="409"/>
      <c r="L42" s="410"/>
      <c r="M42" s="409"/>
      <c r="N42" s="410"/>
      <c r="O42" s="409"/>
      <c r="P42" s="410"/>
      <c r="Q42" s="409"/>
      <c r="R42" s="410"/>
      <c r="S42" s="409">
        <v>1</v>
      </c>
      <c r="T42" s="410"/>
      <c r="U42" s="409"/>
      <c r="V42" s="410"/>
      <c r="W42" s="409"/>
      <c r="X42" s="410"/>
      <c r="Y42" s="409"/>
      <c r="Z42" s="410"/>
      <c r="AA42" s="409"/>
      <c r="AB42" s="410"/>
      <c r="AC42" s="409"/>
      <c r="AD42" s="410"/>
    </row>
    <row r="43" spans="1:30" x14ac:dyDescent="0.35">
      <c r="A43" s="413" t="s">
        <v>61</v>
      </c>
      <c r="B43" s="413"/>
      <c r="C43" s="413"/>
      <c r="D43" s="413"/>
      <c r="E43" s="413"/>
      <c r="F43" s="413"/>
      <c r="G43" s="413"/>
      <c r="H43" s="413"/>
      <c r="I43" s="413"/>
      <c r="K43" s="409"/>
      <c r="L43" s="410"/>
      <c r="M43" s="409"/>
      <c r="N43" s="410"/>
      <c r="O43" s="409"/>
      <c r="P43" s="410"/>
      <c r="Q43" s="409"/>
      <c r="R43" s="410"/>
      <c r="S43" s="409">
        <v>1</v>
      </c>
      <c r="T43" s="410"/>
      <c r="U43" s="409"/>
      <c r="V43" s="410"/>
      <c r="W43" s="409"/>
      <c r="X43" s="410"/>
      <c r="Y43" s="409"/>
      <c r="Z43" s="410"/>
      <c r="AA43" s="409"/>
      <c r="AB43" s="410"/>
      <c r="AC43" s="409"/>
      <c r="AD43" s="410"/>
    </row>
    <row r="44" spans="1:30" x14ac:dyDescent="0.35">
      <c r="A44" s="413" t="s">
        <v>60</v>
      </c>
      <c r="B44" s="413"/>
      <c r="C44" s="413"/>
      <c r="D44" s="413"/>
      <c r="E44" s="413"/>
      <c r="F44" s="413"/>
      <c r="G44" s="413"/>
      <c r="H44" s="413"/>
      <c r="I44" s="413"/>
      <c r="K44" s="409"/>
      <c r="L44" s="410"/>
      <c r="M44" s="409"/>
      <c r="N44" s="410"/>
      <c r="O44" s="409"/>
      <c r="P44" s="410"/>
      <c r="Q44" s="409"/>
      <c r="R44" s="410"/>
      <c r="S44" s="409">
        <v>1</v>
      </c>
      <c r="T44" s="410"/>
      <c r="U44" s="409"/>
      <c r="V44" s="410"/>
      <c r="W44" s="409"/>
      <c r="X44" s="410"/>
      <c r="Y44" s="409"/>
      <c r="Z44" s="410"/>
      <c r="AA44" s="409"/>
      <c r="AB44" s="410"/>
      <c r="AC44" s="409"/>
      <c r="AD44" s="410"/>
    </row>
    <row r="45" spans="1:30" x14ac:dyDescent="0.35">
      <c r="A45" s="413" t="s">
        <v>63</v>
      </c>
      <c r="B45" s="413"/>
      <c r="C45" s="413"/>
      <c r="D45" s="413"/>
      <c r="E45" s="413"/>
      <c r="F45" s="413"/>
      <c r="G45" s="413"/>
      <c r="H45" s="413"/>
      <c r="I45" s="413"/>
      <c r="K45" s="409"/>
      <c r="L45" s="410"/>
      <c r="M45" s="409"/>
      <c r="N45" s="410"/>
      <c r="O45" s="409"/>
      <c r="P45" s="410"/>
      <c r="Q45" s="409"/>
      <c r="R45" s="410"/>
      <c r="S45" s="409">
        <v>1</v>
      </c>
      <c r="T45" s="410"/>
      <c r="U45" s="409"/>
      <c r="V45" s="410"/>
      <c r="W45" s="409"/>
      <c r="X45" s="410"/>
      <c r="Y45" s="409"/>
      <c r="Z45" s="410"/>
      <c r="AA45" s="409"/>
      <c r="AB45" s="410"/>
      <c r="AC45" s="409"/>
      <c r="AD45" s="410"/>
    </row>
    <row r="46" spans="1:30" x14ac:dyDescent="0.35">
      <c r="A46" s="413" t="s">
        <v>370</v>
      </c>
      <c r="B46" s="413"/>
      <c r="C46" s="413"/>
      <c r="D46" s="413"/>
      <c r="E46" s="413"/>
      <c r="F46" s="413"/>
      <c r="G46" s="413"/>
      <c r="H46" s="413"/>
      <c r="I46" s="413"/>
      <c r="K46" s="409"/>
      <c r="L46" s="410"/>
      <c r="M46" s="409"/>
      <c r="N46" s="410"/>
      <c r="O46" s="409"/>
      <c r="P46" s="410"/>
      <c r="Q46" s="409"/>
      <c r="R46" s="410"/>
      <c r="S46" s="409">
        <v>1</v>
      </c>
      <c r="T46" s="410"/>
      <c r="U46" s="409"/>
      <c r="V46" s="410"/>
      <c r="W46" s="409"/>
      <c r="X46" s="410"/>
      <c r="Y46" s="409"/>
      <c r="Z46" s="410"/>
      <c r="AA46" s="409"/>
      <c r="AB46" s="410"/>
      <c r="AC46" s="409"/>
      <c r="AD46" s="410"/>
    </row>
    <row r="47" spans="1:30" ht="8.5" customHeight="1" x14ac:dyDescent="0.35"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x14ac:dyDescent="0.35">
      <c r="A48" s="543" t="s">
        <v>64</v>
      </c>
      <c r="B48" s="543"/>
      <c r="C48" s="543"/>
      <c r="D48" s="543"/>
      <c r="E48" s="543"/>
      <c r="F48" s="543"/>
      <c r="G48" s="543"/>
      <c r="H48" s="543"/>
      <c r="I48" s="543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</row>
    <row r="49" spans="1:30" x14ac:dyDescent="0.35">
      <c r="A49" s="413" t="s">
        <v>68</v>
      </c>
      <c r="B49" s="413"/>
      <c r="C49" s="413"/>
      <c r="D49" s="413"/>
      <c r="E49" s="413"/>
      <c r="F49" s="413"/>
      <c r="G49" s="413"/>
      <c r="H49" s="413"/>
      <c r="I49" s="413"/>
      <c r="K49" s="409"/>
      <c r="L49" s="410"/>
      <c r="M49" s="409"/>
      <c r="N49" s="410"/>
      <c r="O49" s="409"/>
      <c r="P49" s="410"/>
      <c r="Q49" s="409"/>
      <c r="R49" s="410"/>
      <c r="S49" s="409">
        <v>0.9</v>
      </c>
      <c r="T49" s="410"/>
      <c r="U49" s="409"/>
      <c r="V49" s="410"/>
      <c r="W49" s="409"/>
      <c r="X49" s="410"/>
      <c r="Y49" s="409"/>
      <c r="Z49" s="410"/>
      <c r="AA49" s="409"/>
      <c r="AB49" s="410"/>
      <c r="AC49" s="409"/>
      <c r="AD49" s="410"/>
    </row>
    <row r="50" spans="1:30" x14ac:dyDescent="0.35">
      <c r="A50" s="413" t="s">
        <v>65</v>
      </c>
      <c r="B50" s="413"/>
      <c r="C50" s="413"/>
      <c r="D50" s="413"/>
      <c r="E50" s="413"/>
      <c r="F50" s="413"/>
      <c r="G50" s="413"/>
      <c r="H50" s="413"/>
      <c r="I50" s="413"/>
      <c r="K50" s="409"/>
      <c r="L50" s="410"/>
      <c r="M50" s="409"/>
      <c r="N50" s="410"/>
      <c r="O50" s="409"/>
      <c r="P50" s="410"/>
      <c r="Q50" s="409"/>
      <c r="R50" s="410"/>
      <c r="S50" s="409">
        <v>0.9</v>
      </c>
      <c r="T50" s="410"/>
      <c r="U50" s="409"/>
      <c r="V50" s="410"/>
      <c r="W50" s="409"/>
      <c r="X50" s="410"/>
      <c r="Y50" s="409"/>
      <c r="Z50" s="410"/>
      <c r="AA50" s="409"/>
      <c r="AB50" s="410"/>
      <c r="AC50" s="409"/>
      <c r="AD50" s="410"/>
    </row>
    <row r="51" spans="1:30" x14ac:dyDescent="0.35">
      <c r="A51" s="413" t="s">
        <v>66</v>
      </c>
      <c r="B51" s="413"/>
      <c r="C51" s="413"/>
      <c r="D51" s="413"/>
      <c r="E51" s="413"/>
      <c r="F51" s="413"/>
      <c r="G51" s="413"/>
      <c r="H51" s="413"/>
      <c r="I51" s="413"/>
      <c r="K51" s="409"/>
      <c r="L51" s="410"/>
      <c r="M51" s="409"/>
      <c r="N51" s="410"/>
      <c r="O51" s="409"/>
      <c r="P51" s="410"/>
      <c r="Q51" s="409"/>
      <c r="R51" s="410"/>
      <c r="S51" s="409">
        <v>0.9</v>
      </c>
      <c r="T51" s="410"/>
      <c r="U51" s="409"/>
      <c r="V51" s="410"/>
      <c r="W51" s="409"/>
      <c r="X51" s="410"/>
      <c r="Y51" s="409"/>
      <c r="Z51" s="410"/>
      <c r="AA51" s="409"/>
      <c r="AB51" s="410"/>
      <c r="AC51" s="409"/>
      <c r="AD51" s="410"/>
    </row>
    <row r="52" spans="1:30" x14ac:dyDescent="0.35">
      <c r="A52" s="413" t="s">
        <v>67</v>
      </c>
      <c r="B52" s="413"/>
      <c r="C52" s="413"/>
      <c r="D52" s="413"/>
      <c r="E52" s="413"/>
      <c r="F52" s="413"/>
      <c r="G52" s="413"/>
      <c r="H52" s="413"/>
      <c r="I52" s="413"/>
      <c r="K52" s="409"/>
      <c r="L52" s="410"/>
      <c r="M52" s="409"/>
      <c r="N52" s="410"/>
      <c r="O52" s="409"/>
      <c r="P52" s="410"/>
      <c r="Q52" s="409"/>
      <c r="R52" s="410"/>
      <c r="S52" s="409">
        <v>0.9</v>
      </c>
      <c r="T52" s="410"/>
      <c r="U52" s="409"/>
      <c r="V52" s="410"/>
      <c r="W52" s="409"/>
      <c r="X52" s="410"/>
      <c r="Y52" s="409"/>
      <c r="Z52" s="410"/>
      <c r="AA52" s="409"/>
      <c r="AB52" s="410"/>
      <c r="AC52" s="409"/>
      <c r="AD52" s="410"/>
    </row>
    <row r="53" spans="1:30" ht="8.5" customHeight="1" x14ac:dyDescent="0.35"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x14ac:dyDescent="0.35">
      <c r="A54" s="543" t="s">
        <v>69</v>
      </c>
      <c r="B54" s="543"/>
      <c r="C54" s="543"/>
      <c r="D54" s="543"/>
      <c r="E54" s="543"/>
      <c r="F54" s="543"/>
      <c r="G54" s="543"/>
      <c r="H54" s="543"/>
      <c r="I54" s="543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</row>
    <row r="55" spans="1:30" x14ac:dyDescent="0.35">
      <c r="A55" s="413" t="s">
        <v>70</v>
      </c>
      <c r="B55" s="413"/>
      <c r="C55" s="413"/>
      <c r="D55" s="413"/>
      <c r="E55" s="413"/>
      <c r="F55" s="413"/>
      <c r="G55" s="413"/>
      <c r="H55" s="413"/>
      <c r="I55" s="413"/>
      <c r="K55" s="409"/>
      <c r="L55" s="410"/>
      <c r="M55" s="409"/>
      <c r="N55" s="410"/>
      <c r="O55" s="409"/>
      <c r="P55" s="410"/>
      <c r="Q55" s="409"/>
      <c r="R55" s="410"/>
      <c r="S55" s="409">
        <v>1.1000000000000001</v>
      </c>
      <c r="T55" s="410"/>
      <c r="U55" s="409"/>
      <c r="V55" s="410"/>
      <c r="W55" s="409"/>
      <c r="X55" s="410"/>
      <c r="Y55" s="409"/>
      <c r="Z55" s="410"/>
      <c r="AA55" s="409"/>
      <c r="AB55" s="410"/>
      <c r="AC55" s="409"/>
      <c r="AD55" s="410"/>
    </row>
    <row r="56" spans="1:30" x14ac:dyDescent="0.35">
      <c r="A56" s="413" t="s">
        <v>71</v>
      </c>
      <c r="B56" s="413"/>
      <c r="C56" s="413"/>
      <c r="D56" s="413"/>
      <c r="E56" s="413"/>
      <c r="F56" s="413"/>
      <c r="G56" s="413"/>
      <c r="H56" s="413"/>
      <c r="I56" s="413"/>
      <c r="K56" s="409"/>
      <c r="L56" s="410"/>
      <c r="M56" s="409"/>
      <c r="N56" s="410"/>
      <c r="O56" s="409"/>
      <c r="P56" s="410"/>
      <c r="Q56" s="409"/>
      <c r="R56" s="410"/>
      <c r="S56" s="409">
        <v>1.1000000000000001</v>
      </c>
      <c r="T56" s="410"/>
      <c r="U56" s="409"/>
      <c r="V56" s="410"/>
      <c r="W56" s="409"/>
      <c r="X56" s="410"/>
      <c r="Y56" s="409"/>
      <c r="Z56" s="410"/>
      <c r="AA56" s="409"/>
      <c r="AB56" s="410"/>
      <c r="AC56" s="409"/>
      <c r="AD56" s="410"/>
    </row>
    <row r="57" spans="1:30" ht="8.5" customHeight="1" x14ac:dyDescent="0.35"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x14ac:dyDescent="0.35">
      <c r="A58" s="543" t="s">
        <v>72</v>
      </c>
      <c r="B58" s="543"/>
      <c r="C58" s="543"/>
      <c r="D58" s="543"/>
      <c r="E58" s="543"/>
      <c r="F58" s="543"/>
      <c r="G58" s="543"/>
      <c r="H58" s="543"/>
      <c r="I58" s="543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</row>
    <row r="59" spans="1:30" x14ac:dyDescent="0.35">
      <c r="A59" s="413" t="s">
        <v>76</v>
      </c>
      <c r="B59" s="413"/>
      <c r="C59" s="413"/>
      <c r="D59" s="413"/>
      <c r="E59" s="413"/>
      <c r="F59" s="413"/>
      <c r="G59" s="413"/>
      <c r="H59" s="413"/>
      <c r="I59" s="413"/>
      <c r="K59" s="409"/>
      <c r="L59" s="410"/>
      <c r="M59" s="409"/>
      <c r="N59" s="410"/>
      <c r="O59" s="409"/>
      <c r="P59" s="410"/>
      <c r="Q59" s="409"/>
      <c r="R59" s="410"/>
      <c r="S59" s="409">
        <v>1.2</v>
      </c>
      <c r="T59" s="410"/>
      <c r="U59" s="409"/>
      <c r="V59" s="410"/>
      <c r="W59" s="409"/>
      <c r="X59" s="410"/>
      <c r="Y59" s="409"/>
      <c r="Z59" s="410"/>
      <c r="AA59" s="409"/>
      <c r="AB59" s="410"/>
      <c r="AC59" s="409"/>
      <c r="AD59" s="410"/>
    </row>
    <row r="60" spans="1:30" x14ac:dyDescent="0.35">
      <c r="A60" s="413" t="s">
        <v>75</v>
      </c>
      <c r="B60" s="413"/>
      <c r="C60" s="413"/>
      <c r="D60" s="413"/>
      <c r="E60" s="413"/>
      <c r="F60" s="413"/>
      <c r="G60" s="413"/>
      <c r="H60" s="413"/>
      <c r="I60" s="413"/>
      <c r="K60" s="409"/>
      <c r="L60" s="410"/>
      <c r="M60" s="409"/>
      <c r="N60" s="410"/>
      <c r="O60" s="409"/>
      <c r="P60" s="410"/>
      <c r="Q60" s="409"/>
      <c r="R60" s="410"/>
      <c r="S60" s="409">
        <v>0.9</v>
      </c>
      <c r="T60" s="410"/>
      <c r="U60" s="409"/>
      <c r="V60" s="410"/>
      <c r="W60" s="409"/>
      <c r="X60" s="410"/>
      <c r="Y60" s="409"/>
      <c r="Z60" s="410"/>
      <c r="AA60" s="409"/>
      <c r="AB60" s="410"/>
      <c r="AC60" s="409"/>
      <c r="AD60" s="410"/>
    </row>
    <row r="61" spans="1:30" x14ac:dyDescent="0.35">
      <c r="A61" s="413" t="s">
        <v>77</v>
      </c>
      <c r="B61" s="413"/>
      <c r="C61" s="413"/>
      <c r="D61" s="413"/>
      <c r="E61" s="413"/>
      <c r="F61" s="413"/>
      <c r="G61" s="413"/>
      <c r="H61" s="413"/>
      <c r="I61" s="413"/>
      <c r="K61" s="409"/>
      <c r="L61" s="410"/>
      <c r="M61" s="409"/>
      <c r="N61" s="410"/>
      <c r="O61" s="409"/>
      <c r="P61" s="410"/>
      <c r="Q61" s="409"/>
      <c r="R61" s="410"/>
      <c r="S61" s="409">
        <v>1.2</v>
      </c>
      <c r="T61" s="410"/>
      <c r="U61" s="409"/>
      <c r="V61" s="410"/>
      <c r="W61" s="409"/>
      <c r="X61" s="410"/>
      <c r="Y61" s="409"/>
      <c r="Z61" s="410"/>
      <c r="AA61" s="409"/>
      <c r="AB61" s="410"/>
      <c r="AC61" s="409"/>
      <c r="AD61" s="410"/>
    </row>
    <row r="62" spans="1:30" x14ac:dyDescent="0.35">
      <c r="A62" s="413" t="s">
        <v>74</v>
      </c>
      <c r="B62" s="413"/>
      <c r="C62" s="413"/>
      <c r="D62" s="413"/>
      <c r="E62" s="413"/>
      <c r="F62" s="413"/>
      <c r="G62" s="413"/>
      <c r="H62" s="413"/>
      <c r="I62" s="413"/>
      <c r="K62" s="409"/>
      <c r="L62" s="410"/>
      <c r="M62" s="409"/>
      <c r="N62" s="410"/>
      <c r="O62" s="409"/>
      <c r="P62" s="410"/>
      <c r="Q62" s="409"/>
      <c r="R62" s="410"/>
      <c r="S62" s="409">
        <v>0.9</v>
      </c>
      <c r="T62" s="410"/>
      <c r="U62" s="409"/>
      <c r="V62" s="410"/>
      <c r="W62" s="409"/>
      <c r="X62" s="410"/>
      <c r="Y62" s="409"/>
      <c r="Z62" s="410"/>
      <c r="AA62" s="409"/>
      <c r="AB62" s="410"/>
      <c r="AC62" s="409"/>
      <c r="AD62" s="410"/>
    </row>
    <row r="63" spans="1:30" x14ac:dyDescent="0.35">
      <c r="A63" s="413" t="s">
        <v>73</v>
      </c>
      <c r="B63" s="413"/>
      <c r="C63" s="413"/>
      <c r="D63" s="413"/>
      <c r="E63" s="413"/>
      <c r="F63" s="413"/>
      <c r="G63" s="413"/>
      <c r="H63" s="413"/>
      <c r="I63" s="413"/>
      <c r="K63" s="409"/>
      <c r="L63" s="410"/>
      <c r="M63" s="409"/>
      <c r="N63" s="410"/>
      <c r="O63" s="409"/>
      <c r="P63" s="410"/>
      <c r="Q63" s="409"/>
      <c r="R63" s="410"/>
      <c r="S63" s="409">
        <v>0.9</v>
      </c>
      <c r="T63" s="410"/>
      <c r="U63" s="409"/>
      <c r="V63" s="410"/>
      <c r="W63" s="409"/>
      <c r="X63" s="410"/>
      <c r="Y63" s="409"/>
      <c r="Z63" s="410"/>
      <c r="AA63" s="409"/>
      <c r="AB63" s="410"/>
      <c r="AC63" s="409"/>
      <c r="AD63" s="410"/>
    </row>
    <row r="64" spans="1:30" x14ac:dyDescent="0.35">
      <c r="A64" s="413" t="s">
        <v>79</v>
      </c>
      <c r="B64" s="413"/>
      <c r="C64" s="413"/>
      <c r="D64" s="413"/>
      <c r="E64" s="413"/>
      <c r="F64" s="413"/>
      <c r="G64" s="413"/>
      <c r="H64" s="413"/>
      <c r="I64" s="413"/>
      <c r="K64" s="409"/>
      <c r="L64" s="410"/>
      <c r="M64" s="409"/>
      <c r="N64" s="410"/>
      <c r="O64" s="409"/>
      <c r="P64" s="410"/>
      <c r="Q64" s="409"/>
      <c r="R64" s="410"/>
      <c r="S64" s="409">
        <v>0.9</v>
      </c>
      <c r="T64" s="410"/>
      <c r="U64" s="409"/>
      <c r="V64" s="410"/>
      <c r="W64" s="409"/>
      <c r="X64" s="410"/>
      <c r="Y64" s="409"/>
      <c r="Z64" s="410"/>
      <c r="AA64" s="409"/>
      <c r="AB64" s="410"/>
      <c r="AC64" s="409"/>
      <c r="AD64" s="410"/>
    </row>
    <row r="65" spans="1:30" x14ac:dyDescent="0.35">
      <c r="A65" s="413" t="s">
        <v>81</v>
      </c>
      <c r="B65" s="413"/>
      <c r="C65" s="413"/>
      <c r="D65" s="413"/>
      <c r="E65" s="413"/>
      <c r="F65" s="413"/>
      <c r="G65" s="413"/>
      <c r="H65" s="413"/>
      <c r="I65" s="413"/>
      <c r="K65" s="409"/>
      <c r="L65" s="410"/>
      <c r="M65" s="409"/>
      <c r="N65" s="410"/>
      <c r="O65" s="409"/>
      <c r="P65" s="410"/>
      <c r="Q65" s="409"/>
      <c r="R65" s="410"/>
      <c r="S65" s="409">
        <v>0.9</v>
      </c>
      <c r="T65" s="410"/>
      <c r="U65" s="409"/>
      <c r="V65" s="410"/>
      <c r="W65" s="409"/>
      <c r="X65" s="410"/>
      <c r="Y65" s="409"/>
      <c r="Z65" s="410"/>
      <c r="AA65" s="409"/>
      <c r="AB65" s="410"/>
      <c r="AC65" s="409"/>
      <c r="AD65" s="410"/>
    </row>
    <row r="66" spans="1:30" x14ac:dyDescent="0.35">
      <c r="A66" s="413" t="s">
        <v>78</v>
      </c>
      <c r="B66" s="413"/>
      <c r="C66" s="413"/>
      <c r="D66" s="413"/>
      <c r="E66" s="413"/>
      <c r="F66" s="413"/>
      <c r="G66" s="413"/>
      <c r="H66" s="413"/>
      <c r="I66" s="413"/>
      <c r="K66" s="409"/>
      <c r="L66" s="410"/>
      <c r="M66" s="409"/>
      <c r="N66" s="410"/>
      <c r="O66" s="409"/>
      <c r="P66" s="410"/>
      <c r="Q66" s="409"/>
      <c r="R66" s="410"/>
      <c r="S66" s="409">
        <v>0.9</v>
      </c>
      <c r="T66" s="410"/>
      <c r="U66" s="409"/>
      <c r="V66" s="410"/>
      <c r="W66" s="409"/>
      <c r="X66" s="410"/>
      <c r="Y66" s="409"/>
      <c r="Z66" s="410"/>
      <c r="AA66" s="409"/>
      <c r="AB66" s="410"/>
      <c r="AC66" s="409"/>
      <c r="AD66" s="410"/>
    </row>
    <row r="67" spans="1:30" x14ac:dyDescent="0.35">
      <c r="A67" s="413" t="s">
        <v>80</v>
      </c>
      <c r="B67" s="413"/>
      <c r="C67" s="413"/>
      <c r="D67" s="413"/>
      <c r="E67" s="413"/>
      <c r="F67" s="413"/>
      <c r="G67" s="413"/>
      <c r="H67" s="413"/>
      <c r="I67" s="413"/>
      <c r="K67" s="409"/>
      <c r="L67" s="410"/>
      <c r="M67" s="409"/>
      <c r="N67" s="410"/>
      <c r="O67" s="409"/>
      <c r="P67" s="410"/>
      <c r="Q67" s="409"/>
      <c r="R67" s="410"/>
      <c r="S67" s="409">
        <v>0.9</v>
      </c>
      <c r="T67" s="410"/>
      <c r="U67" s="409"/>
      <c r="V67" s="410"/>
      <c r="W67" s="409"/>
      <c r="X67" s="410"/>
      <c r="Y67" s="409"/>
      <c r="Z67" s="410"/>
      <c r="AA67" s="409"/>
      <c r="AB67" s="410"/>
      <c r="AC67" s="409"/>
      <c r="AD67" s="410"/>
    </row>
    <row r="68" spans="1:30" ht="8.5" customHeight="1" x14ac:dyDescent="0.35"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x14ac:dyDescent="0.35">
      <c r="A69" s="543" t="s">
        <v>82</v>
      </c>
      <c r="B69" s="543"/>
      <c r="C69" s="543"/>
      <c r="D69" s="543"/>
      <c r="E69" s="543"/>
      <c r="F69" s="543"/>
      <c r="G69" s="543"/>
      <c r="H69" s="543"/>
      <c r="I69" s="543"/>
      <c r="K69" s="186"/>
      <c r="L69" s="186"/>
      <c r="M69" s="186"/>
      <c r="N69" s="186"/>
      <c r="O69" s="186"/>
      <c r="P69" s="186"/>
      <c r="Q69" s="186"/>
      <c r="R69" s="186"/>
      <c r="S69" s="186"/>
      <c r="T69" s="186"/>
      <c r="U69" s="186"/>
      <c r="V69" s="186"/>
      <c r="W69" s="186"/>
      <c r="X69" s="186"/>
      <c r="Y69" s="186"/>
      <c r="Z69" s="186"/>
      <c r="AA69" s="186"/>
      <c r="AB69" s="186"/>
      <c r="AC69" s="186"/>
      <c r="AD69" s="186"/>
    </row>
    <row r="70" spans="1:30" x14ac:dyDescent="0.35">
      <c r="A70" s="413" t="s">
        <v>252</v>
      </c>
      <c r="B70" s="413"/>
      <c r="C70" s="413"/>
      <c r="D70" s="413"/>
      <c r="E70" s="413"/>
      <c r="F70" s="413"/>
      <c r="G70" s="413"/>
      <c r="H70" s="413"/>
      <c r="I70" s="413"/>
      <c r="K70" s="409"/>
      <c r="L70" s="410"/>
      <c r="M70" s="409"/>
      <c r="N70" s="410"/>
      <c r="O70" s="409"/>
      <c r="P70" s="410"/>
      <c r="Q70" s="409"/>
      <c r="R70" s="410"/>
      <c r="S70" s="409">
        <v>0.7</v>
      </c>
      <c r="T70" s="410"/>
      <c r="U70" s="409"/>
      <c r="V70" s="410"/>
      <c r="W70" s="409"/>
      <c r="X70" s="410"/>
      <c r="Y70" s="409"/>
      <c r="Z70" s="410"/>
      <c r="AA70" s="409"/>
      <c r="AB70" s="410"/>
      <c r="AC70" s="409"/>
      <c r="AD70" s="410"/>
    </row>
    <row r="71" spans="1:30" x14ac:dyDescent="0.35">
      <c r="A71" s="413" t="s">
        <v>253</v>
      </c>
      <c r="B71" s="413"/>
      <c r="C71" s="413"/>
      <c r="D71" s="413"/>
      <c r="E71" s="413"/>
      <c r="F71" s="413"/>
      <c r="G71" s="413"/>
      <c r="H71" s="413"/>
      <c r="I71" s="413"/>
      <c r="K71" s="409"/>
      <c r="L71" s="410"/>
      <c r="M71" s="409"/>
      <c r="N71" s="410"/>
      <c r="O71" s="409"/>
      <c r="P71" s="410"/>
      <c r="Q71" s="409"/>
      <c r="R71" s="410"/>
      <c r="S71" s="409">
        <v>0.7</v>
      </c>
      <c r="T71" s="410"/>
      <c r="U71" s="409"/>
      <c r="V71" s="410"/>
      <c r="W71" s="409"/>
      <c r="X71" s="410"/>
      <c r="Y71" s="409"/>
      <c r="Z71" s="410"/>
      <c r="AA71" s="409"/>
      <c r="AB71" s="410"/>
      <c r="AC71" s="409"/>
      <c r="AD71" s="410"/>
    </row>
    <row r="72" spans="1:30" x14ac:dyDescent="0.35">
      <c r="A72" s="413" t="s">
        <v>254</v>
      </c>
      <c r="B72" s="413"/>
      <c r="C72" s="413"/>
      <c r="D72" s="413"/>
      <c r="E72" s="413"/>
      <c r="F72" s="413"/>
      <c r="G72" s="413"/>
      <c r="H72" s="413"/>
      <c r="I72" s="413"/>
      <c r="K72" s="409"/>
      <c r="L72" s="410"/>
      <c r="M72" s="409"/>
      <c r="N72" s="410"/>
      <c r="O72" s="409"/>
      <c r="P72" s="410"/>
      <c r="Q72" s="409"/>
      <c r="R72" s="410"/>
      <c r="S72" s="409">
        <v>0.7</v>
      </c>
      <c r="T72" s="410"/>
      <c r="U72" s="409"/>
      <c r="V72" s="410"/>
      <c r="W72" s="409"/>
      <c r="X72" s="410"/>
      <c r="Y72" s="409"/>
      <c r="Z72" s="410"/>
      <c r="AA72" s="409"/>
      <c r="AB72" s="410"/>
      <c r="AC72" s="409"/>
      <c r="AD72" s="410"/>
    </row>
    <row r="73" spans="1:30" x14ac:dyDescent="0.35">
      <c r="A73" s="413" t="s">
        <v>255</v>
      </c>
      <c r="B73" s="413"/>
      <c r="C73" s="413"/>
      <c r="D73" s="413"/>
      <c r="E73" s="413"/>
      <c r="F73" s="413"/>
      <c r="G73" s="413"/>
      <c r="H73" s="413"/>
      <c r="I73" s="413"/>
      <c r="K73" s="409"/>
      <c r="L73" s="410"/>
      <c r="M73" s="409"/>
      <c r="N73" s="410"/>
      <c r="O73" s="409"/>
      <c r="P73" s="410"/>
      <c r="Q73" s="409"/>
      <c r="R73" s="410"/>
      <c r="S73" s="409">
        <v>0.7</v>
      </c>
      <c r="T73" s="410"/>
      <c r="U73" s="409"/>
      <c r="V73" s="410"/>
      <c r="W73" s="409"/>
      <c r="X73" s="410"/>
      <c r="Y73" s="409"/>
      <c r="Z73" s="410"/>
      <c r="AA73" s="409"/>
      <c r="AB73" s="410"/>
      <c r="AC73" s="409"/>
      <c r="AD73" s="410"/>
    </row>
    <row r="74" spans="1:30" x14ac:dyDescent="0.35">
      <c r="A74" s="413" t="s">
        <v>256</v>
      </c>
      <c r="B74" s="413"/>
      <c r="C74" s="413"/>
      <c r="D74" s="413"/>
      <c r="E74" s="413"/>
      <c r="F74" s="413"/>
      <c r="G74" s="413"/>
      <c r="H74" s="413"/>
      <c r="I74" s="413"/>
      <c r="K74" s="409"/>
      <c r="L74" s="410"/>
      <c r="M74" s="409"/>
      <c r="N74" s="410"/>
      <c r="O74" s="409"/>
      <c r="P74" s="410"/>
      <c r="Q74" s="409"/>
      <c r="R74" s="410"/>
      <c r="S74" s="409">
        <v>0.7</v>
      </c>
      <c r="T74" s="410"/>
      <c r="U74" s="409"/>
      <c r="V74" s="410"/>
      <c r="W74" s="409"/>
      <c r="X74" s="410"/>
      <c r="Y74" s="409"/>
      <c r="Z74" s="410"/>
      <c r="AA74" s="409"/>
      <c r="AB74" s="410"/>
      <c r="AC74" s="409"/>
      <c r="AD74" s="410"/>
    </row>
    <row r="75" spans="1:30" x14ac:dyDescent="0.35">
      <c r="A75" s="413" t="s">
        <v>257</v>
      </c>
      <c r="B75" s="413"/>
      <c r="C75" s="413"/>
      <c r="D75" s="413"/>
      <c r="E75" s="413"/>
      <c r="F75" s="413"/>
      <c r="G75" s="413"/>
      <c r="H75" s="413"/>
      <c r="I75" s="413"/>
      <c r="K75" s="409"/>
      <c r="L75" s="410"/>
      <c r="M75" s="409"/>
      <c r="N75" s="410"/>
      <c r="O75" s="409"/>
      <c r="P75" s="410"/>
      <c r="Q75" s="409"/>
      <c r="R75" s="410"/>
      <c r="S75" s="409">
        <v>0.7</v>
      </c>
      <c r="T75" s="410"/>
      <c r="U75" s="409"/>
      <c r="V75" s="410"/>
      <c r="W75" s="409"/>
      <c r="X75" s="410"/>
      <c r="Y75" s="409"/>
      <c r="Z75" s="410"/>
      <c r="AA75" s="409"/>
      <c r="AB75" s="410"/>
      <c r="AC75" s="409"/>
      <c r="AD75" s="410"/>
    </row>
    <row r="76" spans="1:30" x14ac:dyDescent="0.35">
      <c r="A76" s="413" t="s">
        <v>258</v>
      </c>
      <c r="B76" s="413"/>
      <c r="C76" s="413"/>
      <c r="D76" s="413"/>
      <c r="E76" s="413"/>
      <c r="F76" s="413"/>
      <c r="G76" s="413"/>
      <c r="H76" s="413"/>
      <c r="I76" s="413"/>
      <c r="K76" s="409"/>
      <c r="L76" s="410"/>
      <c r="M76" s="409"/>
      <c r="N76" s="410"/>
      <c r="O76" s="409"/>
      <c r="P76" s="410"/>
      <c r="Q76" s="409"/>
      <c r="R76" s="410"/>
      <c r="S76" s="409">
        <v>0.7</v>
      </c>
      <c r="T76" s="410"/>
      <c r="U76" s="409"/>
      <c r="V76" s="410"/>
      <c r="W76" s="409"/>
      <c r="X76" s="410"/>
      <c r="Y76" s="409"/>
      <c r="Z76" s="410"/>
      <c r="AA76" s="409"/>
      <c r="AB76" s="410"/>
      <c r="AC76" s="409"/>
      <c r="AD76" s="410"/>
    </row>
    <row r="77" spans="1:30" x14ac:dyDescent="0.35">
      <c r="A77" s="413" t="s">
        <v>259</v>
      </c>
      <c r="B77" s="413"/>
      <c r="C77" s="413"/>
      <c r="D77" s="413"/>
      <c r="E77" s="413"/>
      <c r="F77" s="413"/>
      <c r="G77" s="413"/>
      <c r="H77" s="413"/>
      <c r="I77" s="413"/>
      <c r="K77" s="409"/>
      <c r="L77" s="410"/>
      <c r="M77" s="409"/>
      <c r="N77" s="410"/>
      <c r="O77" s="409"/>
      <c r="P77" s="410"/>
      <c r="Q77" s="409"/>
      <c r="R77" s="410"/>
      <c r="S77" s="409">
        <v>0.7</v>
      </c>
      <c r="T77" s="410"/>
      <c r="U77" s="409"/>
      <c r="V77" s="410"/>
      <c r="W77" s="409"/>
      <c r="X77" s="410"/>
      <c r="Y77" s="409"/>
      <c r="Z77" s="410"/>
      <c r="AA77" s="409"/>
      <c r="AB77" s="410"/>
      <c r="AC77" s="409"/>
      <c r="AD77" s="410"/>
    </row>
    <row r="78" spans="1:30" x14ac:dyDescent="0.35">
      <c r="A78" s="413" t="s">
        <v>260</v>
      </c>
      <c r="B78" s="413"/>
      <c r="C78" s="413"/>
      <c r="D78" s="413"/>
      <c r="E78" s="413"/>
      <c r="F78" s="413"/>
      <c r="G78" s="413"/>
      <c r="H78" s="413"/>
      <c r="I78" s="413"/>
      <c r="K78" s="409"/>
      <c r="L78" s="410"/>
      <c r="M78" s="409"/>
      <c r="N78" s="410"/>
      <c r="O78" s="409"/>
      <c r="P78" s="410"/>
      <c r="Q78" s="409"/>
      <c r="R78" s="410"/>
      <c r="S78" s="409">
        <v>0.7</v>
      </c>
      <c r="T78" s="410"/>
      <c r="U78" s="409"/>
      <c r="V78" s="410"/>
      <c r="W78" s="409"/>
      <c r="X78" s="410"/>
      <c r="Y78" s="409"/>
      <c r="Z78" s="410"/>
      <c r="AA78" s="409"/>
      <c r="AB78" s="410"/>
      <c r="AC78" s="409"/>
      <c r="AD78" s="410"/>
    </row>
    <row r="79" spans="1:30" x14ac:dyDescent="0.35">
      <c r="A79" s="413" t="s">
        <v>262</v>
      </c>
      <c r="B79" s="413"/>
      <c r="C79" s="413"/>
      <c r="D79" s="413"/>
      <c r="E79" s="413"/>
      <c r="F79" s="413"/>
      <c r="G79" s="413"/>
      <c r="H79" s="413"/>
      <c r="I79" s="413"/>
      <c r="K79" s="409"/>
      <c r="L79" s="410"/>
      <c r="M79" s="409"/>
      <c r="N79" s="410"/>
      <c r="O79" s="409"/>
      <c r="P79" s="410"/>
      <c r="Q79" s="409"/>
      <c r="R79" s="410"/>
      <c r="S79" s="409">
        <v>0.7</v>
      </c>
      <c r="T79" s="410"/>
      <c r="U79" s="409"/>
      <c r="V79" s="410"/>
      <c r="W79" s="409"/>
      <c r="X79" s="410"/>
      <c r="Y79" s="409"/>
      <c r="Z79" s="410"/>
      <c r="AA79" s="409"/>
      <c r="AB79" s="410"/>
      <c r="AC79" s="409"/>
      <c r="AD79" s="410"/>
    </row>
    <row r="80" spans="1:30" x14ac:dyDescent="0.35">
      <c r="A80" s="413" t="s">
        <v>261</v>
      </c>
      <c r="B80" s="413"/>
      <c r="C80" s="413"/>
      <c r="D80" s="413"/>
      <c r="E80" s="413"/>
      <c r="F80" s="413"/>
      <c r="G80" s="413"/>
      <c r="H80" s="413"/>
      <c r="I80" s="413"/>
      <c r="K80" s="409"/>
      <c r="L80" s="410"/>
      <c r="M80" s="409"/>
      <c r="N80" s="410"/>
      <c r="O80" s="409"/>
      <c r="P80" s="410"/>
      <c r="Q80" s="409"/>
      <c r="R80" s="410"/>
      <c r="S80" s="409">
        <v>0.7</v>
      </c>
      <c r="T80" s="410"/>
      <c r="U80" s="409"/>
      <c r="V80" s="410"/>
      <c r="W80" s="409"/>
      <c r="X80" s="410"/>
      <c r="Y80" s="409"/>
      <c r="Z80" s="410"/>
      <c r="AA80" s="409"/>
      <c r="AB80" s="410"/>
      <c r="AC80" s="409"/>
      <c r="AD80" s="410"/>
    </row>
    <row r="81" spans="1:30" x14ac:dyDescent="0.35">
      <c r="A81" s="413" t="s">
        <v>263</v>
      </c>
      <c r="B81" s="413"/>
      <c r="C81" s="413"/>
      <c r="D81" s="413"/>
      <c r="E81" s="413"/>
      <c r="F81" s="413"/>
      <c r="G81" s="413"/>
      <c r="H81" s="413"/>
      <c r="I81" s="413"/>
      <c r="K81" s="409"/>
      <c r="L81" s="410"/>
      <c r="M81" s="409"/>
      <c r="N81" s="410"/>
      <c r="O81" s="409"/>
      <c r="P81" s="410"/>
      <c r="Q81" s="409"/>
      <c r="R81" s="410"/>
      <c r="S81" s="409">
        <v>0.7</v>
      </c>
      <c r="T81" s="410"/>
      <c r="U81" s="409"/>
      <c r="V81" s="410"/>
      <c r="W81" s="409"/>
      <c r="X81" s="410"/>
      <c r="Y81" s="409"/>
      <c r="Z81" s="410"/>
      <c r="AA81" s="409"/>
      <c r="AB81" s="410"/>
      <c r="AC81" s="409"/>
      <c r="AD81" s="410"/>
    </row>
    <row r="82" spans="1:30" ht="8.5" customHeight="1" x14ac:dyDescent="0.35"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spans="1:30" x14ac:dyDescent="0.35">
      <c r="A83" s="543" t="s">
        <v>83</v>
      </c>
      <c r="B83" s="543"/>
      <c r="C83" s="543"/>
      <c r="D83" s="543"/>
      <c r="E83" s="543"/>
      <c r="F83" s="543"/>
      <c r="G83" s="543"/>
      <c r="H83" s="543"/>
      <c r="I83" s="543"/>
      <c r="K83" s="186"/>
      <c r="L83" s="186"/>
      <c r="M83" s="186"/>
      <c r="N83" s="186"/>
      <c r="O83" s="186"/>
      <c r="P83" s="186"/>
      <c r="Q83" s="186"/>
      <c r="R83" s="186"/>
      <c r="S83" s="186"/>
      <c r="T83" s="186"/>
      <c r="U83" s="186"/>
      <c r="V83" s="186"/>
      <c r="W83" s="186"/>
      <c r="X83" s="186"/>
      <c r="Y83" s="186"/>
      <c r="Z83" s="186"/>
      <c r="AA83" s="186"/>
      <c r="AB83" s="186"/>
      <c r="AC83" s="186"/>
      <c r="AD83" s="186"/>
    </row>
    <row r="84" spans="1:30" x14ac:dyDescent="0.35">
      <c r="A84" s="413" t="s">
        <v>87</v>
      </c>
      <c r="B84" s="413"/>
      <c r="C84" s="413"/>
      <c r="D84" s="413"/>
      <c r="E84" s="413"/>
      <c r="F84" s="413"/>
      <c r="G84" s="413"/>
      <c r="H84" s="413"/>
      <c r="I84" s="413"/>
      <c r="K84" s="409"/>
      <c r="L84" s="410"/>
      <c r="M84" s="409"/>
      <c r="N84" s="410"/>
      <c r="O84" s="409"/>
      <c r="P84" s="410"/>
      <c r="Q84" s="409"/>
      <c r="R84" s="410"/>
      <c r="S84" s="409">
        <v>1.1000000000000001</v>
      </c>
      <c r="T84" s="410"/>
      <c r="U84" s="409"/>
      <c r="V84" s="410"/>
      <c r="W84" s="409"/>
      <c r="X84" s="410"/>
      <c r="Y84" s="409"/>
      <c r="Z84" s="410"/>
      <c r="AA84" s="409"/>
      <c r="AB84" s="410"/>
      <c r="AC84" s="409"/>
      <c r="AD84" s="410"/>
    </row>
    <row r="85" spans="1:30" x14ac:dyDescent="0.35">
      <c r="A85" s="413" t="s">
        <v>369</v>
      </c>
      <c r="B85" s="413"/>
      <c r="C85" s="413"/>
      <c r="D85" s="413"/>
      <c r="E85" s="413"/>
      <c r="F85" s="413"/>
      <c r="G85" s="413"/>
      <c r="H85" s="413"/>
      <c r="I85" s="413"/>
      <c r="K85" s="409"/>
      <c r="L85" s="410"/>
      <c r="M85" s="409"/>
      <c r="N85" s="410"/>
      <c r="O85" s="409"/>
      <c r="P85" s="410"/>
      <c r="Q85" s="409"/>
      <c r="R85" s="410"/>
      <c r="S85" s="409">
        <v>1.1000000000000001</v>
      </c>
      <c r="T85" s="410"/>
      <c r="U85" s="409"/>
      <c r="V85" s="410"/>
      <c r="W85" s="409"/>
      <c r="X85" s="410"/>
      <c r="Y85" s="409"/>
      <c r="Z85" s="410"/>
      <c r="AA85" s="409"/>
      <c r="AB85" s="410"/>
      <c r="AC85" s="409"/>
      <c r="AD85" s="410"/>
    </row>
    <row r="86" spans="1:30" x14ac:dyDescent="0.35">
      <c r="A86" s="413" t="s">
        <v>88</v>
      </c>
      <c r="B86" s="413"/>
      <c r="C86" s="413"/>
      <c r="D86" s="413"/>
      <c r="E86" s="413"/>
      <c r="F86" s="413"/>
      <c r="G86" s="413"/>
      <c r="H86" s="413"/>
      <c r="I86" s="413"/>
      <c r="K86" s="409"/>
      <c r="L86" s="410"/>
      <c r="M86" s="409"/>
      <c r="N86" s="410"/>
      <c r="O86" s="409"/>
      <c r="P86" s="410"/>
      <c r="Q86" s="409"/>
      <c r="R86" s="410"/>
      <c r="S86" s="409">
        <v>1.1000000000000001</v>
      </c>
      <c r="T86" s="410"/>
      <c r="U86" s="409"/>
      <c r="V86" s="410"/>
      <c r="W86" s="409"/>
      <c r="X86" s="410"/>
      <c r="Y86" s="409"/>
      <c r="Z86" s="410"/>
      <c r="AA86" s="409"/>
      <c r="AB86" s="410"/>
      <c r="AC86" s="409"/>
      <c r="AD86" s="410"/>
    </row>
    <row r="87" spans="1:30" x14ac:dyDescent="0.35">
      <c r="A87" s="413" t="s">
        <v>86</v>
      </c>
      <c r="B87" s="413"/>
      <c r="C87" s="413"/>
      <c r="D87" s="413"/>
      <c r="E87" s="413"/>
      <c r="F87" s="413"/>
      <c r="G87" s="413"/>
      <c r="H87" s="413"/>
      <c r="I87" s="413"/>
      <c r="K87" s="409"/>
      <c r="L87" s="410"/>
      <c r="M87" s="409"/>
      <c r="N87" s="410"/>
      <c r="O87" s="409"/>
      <c r="P87" s="410"/>
      <c r="Q87" s="409"/>
      <c r="R87" s="410"/>
      <c r="S87" s="409">
        <v>1.1000000000000001</v>
      </c>
      <c r="T87" s="410"/>
      <c r="U87" s="409"/>
      <c r="V87" s="410"/>
      <c r="W87" s="409"/>
      <c r="X87" s="410"/>
      <c r="Y87" s="409"/>
      <c r="Z87" s="410"/>
      <c r="AA87" s="409"/>
      <c r="AB87" s="410"/>
      <c r="AC87" s="409"/>
      <c r="AD87" s="410"/>
    </row>
    <row r="88" spans="1:30" x14ac:dyDescent="0.35">
      <c r="A88" s="413" t="s">
        <v>84</v>
      </c>
      <c r="B88" s="413"/>
      <c r="C88" s="413"/>
      <c r="D88" s="413"/>
      <c r="E88" s="413"/>
      <c r="F88" s="413"/>
      <c r="G88" s="413"/>
      <c r="H88" s="413"/>
      <c r="I88" s="413"/>
      <c r="K88" s="409"/>
      <c r="L88" s="410"/>
      <c r="M88" s="409"/>
      <c r="N88" s="410"/>
      <c r="O88" s="409"/>
      <c r="P88" s="410"/>
      <c r="Q88" s="409"/>
      <c r="R88" s="410"/>
      <c r="S88" s="409">
        <v>1.1000000000000001</v>
      </c>
      <c r="T88" s="410"/>
      <c r="U88" s="409"/>
      <c r="V88" s="410"/>
      <c r="W88" s="409"/>
      <c r="X88" s="410"/>
      <c r="Y88" s="409"/>
      <c r="Z88" s="410"/>
      <c r="AA88" s="409"/>
      <c r="AB88" s="410"/>
      <c r="AC88" s="409"/>
      <c r="AD88" s="410"/>
    </row>
    <row r="89" spans="1:30" x14ac:dyDescent="0.35">
      <c r="A89" s="413" t="s">
        <v>85</v>
      </c>
      <c r="B89" s="413"/>
      <c r="C89" s="413"/>
      <c r="D89" s="413"/>
      <c r="E89" s="413"/>
      <c r="F89" s="413"/>
      <c r="G89" s="413"/>
      <c r="H89" s="413"/>
      <c r="I89" s="413"/>
      <c r="K89" s="409"/>
      <c r="L89" s="410"/>
      <c r="M89" s="409"/>
      <c r="N89" s="410"/>
      <c r="O89" s="409"/>
      <c r="P89" s="410"/>
      <c r="Q89" s="409"/>
      <c r="R89" s="410"/>
      <c r="S89" s="409">
        <v>1.1000000000000001</v>
      </c>
      <c r="T89" s="410"/>
      <c r="U89" s="409"/>
      <c r="V89" s="410"/>
      <c r="W89" s="409"/>
      <c r="X89" s="410"/>
      <c r="Y89" s="409"/>
      <c r="Z89" s="410"/>
      <c r="AA89" s="409"/>
      <c r="AB89" s="410"/>
      <c r="AC89" s="409"/>
      <c r="AD89" s="410"/>
    </row>
    <row r="90" spans="1:30" ht="8.5" customHeight="1" x14ac:dyDescent="0.35"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1:30" x14ac:dyDescent="0.35">
      <c r="A91" s="543" t="s">
        <v>89</v>
      </c>
      <c r="B91" s="543"/>
      <c r="C91" s="543"/>
      <c r="D91" s="543"/>
      <c r="E91" s="543"/>
      <c r="F91" s="543"/>
      <c r="G91" s="543"/>
      <c r="H91" s="543"/>
      <c r="I91" s="543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  <c r="Z91" s="186"/>
      <c r="AA91" s="186"/>
      <c r="AB91" s="186"/>
      <c r="AC91" s="186"/>
      <c r="AD91" s="186"/>
    </row>
    <row r="92" spans="1:30" x14ac:dyDescent="0.35">
      <c r="A92" s="413" t="s">
        <v>94</v>
      </c>
      <c r="B92" s="413"/>
      <c r="C92" s="413"/>
      <c r="D92" s="413"/>
      <c r="E92" s="413"/>
      <c r="F92" s="413"/>
      <c r="G92" s="413"/>
      <c r="H92" s="413"/>
      <c r="I92" s="413"/>
      <c r="K92" s="409"/>
      <c r="L92" s="410"/>
      <c r="M92" s="409"/>
      <c r="N92" s="410"/>
      <c r="O92" s="409"/>
      <c r="P92" s="410"/>
      <c r="Q92" s="409"/>
      <c r="R92" s="410"/>
      <c r="S92" s="409">
        <v>1</v>
      </c>
      <c r="T92" s="410"/>
      <c r="U92" s="409"/>
      <c r="V92" s="410"/>
      <c r="W92" s="409"/>
      <c r="X92" s="410"/>
      <c r="Y92" s="409"/>
      <c r="Z92" s="410"/>
      <c r="AA92" s="409"/>
      <c r="AB92" s="410"/>
      <c r="AC92" s="409"/>
      <c r="AD92" s="410"/>
    </row>
    <row r="93" spans="1:30" x14ac:dyDescent="0.35">
      <c r="A93" s="413" t="s">
        <v>368</v>
      </c>
      <c r="B93" s="413"/>
      <c r="C93" s="413"/>
      <c r="D93" s="413"/>
      <c r="E93" s="413"/>
      <c r="F93" s="413"/>
      <c r="G93" s="413"/>
      <c r="H93" s="413"/>
      <c r="I93" s="413"/>
      <c r="K93" s="409"/>
      <c r="L93" s="410"/>
      <c r="M93" s="409"/>
      <c r="N93" s="410"/>
      <c r="O93" s="409"/>
      <c r="P93" s="410"/>
      <c r="Q93" s="409"/>
      <c r="R93" s="410"/>
      <c r="S93" s="409">
        <v>0.9</v>
      </c>
      <c r="T93" s="410"/>
      <c r="U93" s="409"/>
      <c r="V93" s="410"/>
      <c r="W93" s="409"/>
      <c r="X93" s="410"/>
      <c r="Y93" s="409"/>
      <c r="Z93" s="410"/>
      <c r="AA93" s="409"/>
      <c r="AB93" s="410"/>
      <c r="AC93" s="409"/>
      <c r="AD93" s="410"/>
    </row>
    <row r="94" spans="1:30" x14ac:dyDescent="0.35">
      <c r="A94" s="413" t="s">
        <v>227</v>
      </c>
      <c r="B94" s="413"/>
      <c r="C94" s="413"/>
      <c r="D94" s="413"/>
      <c r="E94" s="413"/>
      <c r="F94" s="413"/>
      <c r="G94" s="413"/>
      <c r="H94" s="413"/>
      <c r="I94" s="413"/>
      <c r="K94" s="409"/>
      <c r="L94" s="410"/>
      <c r="M94" s="409"/>
      <c r="N94" s="410"/>
      <c r="O94" s="409"/>
      <c r="P94" s="410"/>
      <c r="Q94" s="409"/>
      <c r="R94" s="410"/>
      <c r="S94" s="409">
        <v>0.9</v>
      </c>
      <c r="T94" s="410"/>
      <c r="U94" s="409"/>
      <c r="V94" s="410"/>
      <c r="W94" s="409"/>
      <c r="X94" s="410"/>
      <c r="Y94" s="409"/>
      <c r="Z94" s="410"/>
      <c r="AA94" s="409"/>
      <c r="AB94" s="410"/>
      <c r="AC94" s="409"/>
      <c r="AD94" s="410"/>
    </row>
    <row r="95" spans="1:30" x14ac:dyDescent="0.35">
      <c r="A95" s="413" t="s">
        <v>227</v>
      </c>
      <c r="B95" s="413"/>
      <c r="C95" s="413"/>
      <c r="D95" s="413"/>
      <c r="E95" s="413"/>
      <c r="F95" s="413"/>
      <c r="G95" s="413"/>
      <c r="H95" s="413"/>
      <c r="I95" s="413"/>
      <c r="K95" s="409"/>
      <c r="L95" s="410"/>
      <c r="M95" s="409"/>
      <c r="N95" s="410"/>
      <c r="O95" s="409"/>
      <c r="P95" s="410"/>
      <c r="Q95" s="409"/>
      <c r="R95" s="410"/>
      <c r="S95" s="409">
        <v>0.9</v>
      </c>
      <c r="T95" s="410"/>
      <c r="U95" s="409"/>
      <c r="V95" s="410"/>
      <c r="W95" s="409"/>
      <c r="X95" s="410"/>
      <c r="Y95" s="409"/>
      <c r="Z95" s="410"/>
      <c r="AA95" s="409"/>
      <c r="AB95" s="410"/>
      <c r="AC95" s="409"/>
      <c r="AD95" s="410"/>
    </row>
    <row r="96" spans="1:30" x14ac:dyDescent="0.35">
      <c r="A96" s="413" t="s">
        <v>227</v>
      </c>
      <c r="B96" s="413"/>
      <c r="C96" s="413"/>
      <c r="D96" s="413"/>
      <c r="E96" s="413"/>
      <c r="F96" s="413"/>
      <c r="G96" s="413"/>
      <c r="H96" s="413"/>
      <c r="I96" s="413"/>
      <c r="K96" s="409"/>
      <c r="L96" s="410"/>
      <c r="M96" s="409"/>
      <c r="N96" s="410"/>
      <c r="O96" s="409"/>
      <c r="P96" s="410"/>
      <c r="Q96" s="409"/>
      <c r="R96" s="410"/>
      <c r="S96" s="409">
        <v>0.9</v>
      </c>
      <c r="T96" s="410"/>
      <c r="U96" s="409"/>
      <c r="V96" s="410"/>
      <c r="W96" s="409"/>
      <c r="X96" s="410"/>
      <c r="Y96" s="409"/>
      <c r="Z96" s="410"/>
      <c r="AA96" s="409"/>
      <c r="AB96" s="410"/>
      <c r="AC96" s="409"/>
      <c r="AD96" s="410"/>
    </row>
    <row r="97" spans="1:30" x14ac:dyDescent="0.35">
      <c r="A97" s="413" t="s">
        <v>229</v>
      </c>
      <c r="B97" s="413"/>
      <c r="C97" s="413"/>
      <c r="D97" s="413"/>
      <c r="E97" s="413"/>
      <c r="F97" s="413"/>
      <c r="G97" s="413"/>
      <c r="H97" s="413"/>
      <c r="I97" s="413"/>
      <c r="K97" s="409"/>
      <c r="L97" s="410"/>
      <c r="M97" s="409"/>
      <c r="N97" s="410"/>
      <c r="O97" s="409"/>
      <c r="P97" s="410"/>
      <c r="Q97" s="409"/>
      <c r="R97" s="410"/>
      <c r="S97" s="409" t="s">
        <v>387</v>
      </c>
      <c r="T97" s="410"/>
      <c r="U97" s="409"/>
      <c r="V97" s="410"/>
      <c r="W97" s="409"/>
      <c r="X97" s="410"/>
      <c r="Y97" s="409"/>
      <c r="Z97" s="410"/>
      <c r="AA97" s="409"/>
      <c r="AB97" s="410"/>
      <c r="AC97" s="409"/>
      <c r="AD97" s="410"/>
    </row>
    <row r="98" spans="1:30" x14ac:dyDescent="0.35">
      <c r="A98" s="413" t="s">
        <v>229</v>
      </c>
      <c r="B98" s="413"/>
      <c r="C98" s="413"/>
      <c r="D98" s="413"/>
      <c r="E98" s="413"/>
      <c r="F98" s="413"/>
      <c r="G98" s="413"/>
      <c r="H98" s="413"/>
      <c r="I98" s="413"/>
      <c r="K98" s="409"/>
      <c r="L98" s="410"/>
      <c r="M98" s="409"/>
      <c r="N98" s="410"/>
      <c r="O98" s="409"/>
      <c r="P98" s="410"/>
      <c r="Q98" s="409"/>
      <c r="R98" s="410"/>
      <c r="S98" s="409">
        <v>0.9</v>
      </c>
      <c r="T98" s="410"/>
      <c r="U98" s="409"/>
      <c r="V98" s="410"/>
      <c r="W98" s="409"/>
      <c r="X98" s="410"/>
      <c r="Y98" s="409"/>
      <c r="Z98" s="410"/>
      <c r="AA98" s="409"/>
      <c r="AB98" s="410"/>
      <c r="AC98" s="409"/>
      <c r="AD98" s="410"/>
    </row>
    <row r="99" spans="1:30" x14ac:dyDescent="0.35">
      <c r="A99" s="413" t="s">
        <v>229</v>
      </c>
      <c r="B99" s="413"/>
      <c r="C99" s="413"/>
      <c r="D99" s="413"/>
      <c r="E99" s="413"/>
      <c r="F99" s="413"/>
      <c r="G99" s="413"/>
      <c r="H99" s="413"/>
      <c r="I99" s="413"/>
      <c r="K99" s="409"/>
      <c r="L99" s="410"/>
      <c r="M99" s="409"/>
      <c r="N99" s="410"/>
      <c r="O99" s="409"/>
      <c r="P99" s="410"/>
      <c r="Q99" s="409"/>
      <c r="R99" s="410"/>
      <c r="S99" s="409">
        <v>0.9</v>
      </c>
      <c r="T99" s="410"/>
      <c r="U99" s="409"/>
      <c r="V99" s="410"/>
      <c r="W99" s="409"/>
      <c r="X99" s="410"/>
      <c r="Y99" s="409"/>
      <c r="Z99" s="410"/>
      <c r="AA99" s="409"/>
      <c r="AB99" s="410"/>
      <c r="AC99" s="409"/>
      <c r="AD99" s="410"/>
    </row>
    <row r="100" spans="1:30" x14ac:dyDescent="0.35">
      <c r="A100" s="413" t="s">
        <v>187</v>
      </c>
      <c r="B100" s="413"/>
      <c r="C100" s="413"/>
      <c r="D100" s="413"/>
      <c r="E100" s="413"/>
      <c r="F100" s="413"/>
      <c r="G100" s="413"/>
      <c r="H100" s="413"/>
      <c r="I100" s="413"/>
      <c r="K100" s="409"/>
      <c r="L100" s="410"/>
      <c r="M100" s="409"/>
      <c r="N100" s="410"/>
      <c r="O100" s="409"/>
      <c r="P100" s="410"/>
      <c r="Q100" s="409"/>
      <c r="R100" s="410"/>
      <c r="S100" s="409">
        <v>0.9</v>
      </c>
      <c r="T100" s="410"/>
      <c r="U100" s="409"/>
      <c r="V100" s="410"/>
      <c r="W100" s="409"/>
      <c r="X100" s="410"/>
      <c r="Y100" s="409"/>
      <c r="Z100" s="410"/>
      <c r="AA100" s="409"/>
      <c r="AB100" s="410"/>
      <c r="AC100" s="409"/>
      <c r="AD100" s="410"/>
    </row>
    <row r="101" spans="1:30" x14ac:dyDescent="0.35">
      <c r="A101" s="413" t="s">
        <v>90</v>
      </c>
      <c r="B101" s="413"/>
      <c r="C101" s="413"/>
      <c r="D101" s="413"/>
      <c r="E101" s="413"/>
      <c r="F101" s="413"/>
      <c r="G101" s="413"/>
      <c r="H101" s="413"/>
      <c r="I101" s="413"/>
      <c r="K101" s="409"/>
      <c r="L101" s="410"/>
      <c r="M101" s="409"/>
      <c r="N101" s="410"/>
      <c r="O101" s="409"/>
      <c r="P101" s="410"/>
      <c r="Q101" s="409"/>
      <c r="R101" s="410"/>
      <c r="S101" s="409">
        <v>0.9</v>
      </c>
      <c r="T101" s="410"/>
      <c r="U101" s="409"/>
      <c r="V101" s="410"/>
      <c r="W101" s="409"/>
      <c r="X101" s="410"/>
      <c r="Y101" s="409"/>
      <c r="Z101" s="410"/>
      <c r="AA101" s="409"/>
      <c r="AB101" s="410"/>
      <c r="AC101" s="409"/>
      <c r="AD101" s="410"/>
    </row>
    <row r="102" spans="1:30" x14ac:dyDescent="0.35">
      <c r="A102" s="413" t="s">
        <v>91</v>
      </c>
      <c r="B102" s="413"/>
      <c r="C102" s="413"/>
      <c r="D102" s="413"/>
      <c r="E102" s="413"/>
      <c r="F102" s="413"/>
      <c r="G102" s="413"/>
      <c r="H102" s="413"/>
      <c r="I102" s="413"/>
      <c r="K102" s="409"/>
      <c r="L102" s="410"/>
      <c r="M102" s="409"/>
      <c r="N102" s="410"/>
      <c r="O102" s="409"/>
      <c r="P102" s="410"/>
      <c r="Q102" s="409"/>
      <c r="R102" s="410"/>
      <c r="S102" s="409">
        <v>0.9</v>
      </c>
      <c r="T102" s="410"/>
      <c r="U102" s="409"/>
      <c r="V102" s="410"/>
      <c r="W102" s="409"/>
      <c r="X102" s="410"/>
      <c r="Y102" s="409"/>
      <c r="Z102" s="410"/>
      <c r="AA102" s="409"/>
      <c r="AB102" s="410"/>
      <c r="AC102" s="409"/>
      <c r="AD102" s="410"/>
    </row>
    <row r="103" spans="1:30" x14ac:dyDescent="0.35">
      <c r="A103" s="413" t="s">
        <v>92</v>
      </c>
      <c r="B103" s="413"/>
      <c r="C103" s="413"/>
      <c r="D103" s="413"/>
      <c r="E103" s="413"/>
      <c r="F103" s="413"/>
      <c r="G103" s="413"/>
      <c r="H103" s="413"/>
      <c r="I103" s="413"/>
      <c r="K103" s="409"/>
      <c r="L103" s="410"/>
      <c r="M103" s="409"/>
      <c r="N103" s="410"/>
      <c r="O103" s="409"/>
      <c r="P103" s="410"/>
      <c r="Q103" s="409"/>
      <c r="R103" s="410"/>
      <c r="S103" s="409">
        <v>0.9</v>
      </c>
      <c r="T103" s="410"/>
      <c r="U103" s="409"/>
      <c r="V103" s="410"/>
      <c r="W103" s="409"/>
      <c r="X103" s="410"/>
      <c r="Y103" s="409"/>
      <c r="Z103" s="410"/>
      <c r="AA103" s="409"/>
      <c r="AB103" s="410"/>
      <c r="AC103" s="409"/>
      <c r="AD103" s="410"/>
    </row>
    <row r="104" spans="1:30" x14ac:dyDescent="0.35">
      <c r="A104" s="413" t="s">
        <v>554</v>
      </c>
      <c r="B104" s="413"/>
      <c r="C104" s="413"/>
      <c r="D104" s="413"/>
      <c r="E104" s="413"/>
      <c r="F104" s="413"/>
      <c r="G104" s="413"/>
      <c r="H104" s="413"/>
      <c r="I104" s="413"/>
      <c r="K104" s="409"/>
      <c r="L104" s="410"/>
      <c r="M104" s="409"/>
      <c r="N104" s="410"/>
      <c r="O104" s="409"/>
      <c r="P104" s="410"/>
      <c r="Q104" s="409"/>
      <c r="R104" s="410"/>
      <c r="S104" s="409">
        <v>0.9</v>
      </c>
      <c r="T104" s="410"/>
      <c r="U104" s="409"/>
      <c r="V104" s="410"/>
      <c r="W104" s="409"/>
      <c r="X104" s="410"/>
      <c r="Y104" s="409"/>
      <c r="Z104" s="410"/>
      <c r="AA104" s="409"/>
      <c r="AB104" s="410"/>
      <c r="AC104" s="409"/>
      <c r="AD104" s="410"/>
    </row>
    <row r="105" spans="1:30" x14ac:dyDescent="0.35">
      <c r="A105" s="413" t="s">
        <v>554</v>
      </c>
      <c r="B105" s="413"/>
      <c r="C105" s="413"/>
      <c r="D105" s="413"/>
      <c r="E105" s="413"/>
      <c r="F105" s="413"/>
      <c r="G105" s="413"/>
      <c r="H105" s="413"/>
      <c r="I105" s="413"/>
      <c r="K105" s="409"/>
      <c r="L105" s="410"/>
      <c r="M105" s="409"/>
      <c r="N105" s="410"/>
      <c r="O105" s="409"/>
      <c r="P105" s="410"/>
      <c r="Q105" s="409"/>
      <c r="R105" s="410"/>
      <c r="S105" s="409">
        <v>0.9</v>
      </c>
      <c r="T105" s="410"/>
      <c r="U105" s="409"/>
      <c r="V105" s="410"/>
      <c r="W105" s="409"/>
      <c r="X105" s="410"/>
      <c r="Y105" s="409"/>
      <c r="Z105" s="410"/>
      <c r="AA105" s="409"/>
      <c r="AB105" s="410"/>
      <c r="AC105" s="409"/>
      <c r="AD105" s="410"/>
    </row>
    <row r="106" spans="1:30" x14ac:dyDescent="0.35">
      <c r="A106" s="413" t="s">
        <v>554</v>
      </c>
      <c r="B106" s="413"/>
      <c r="C106" s="413"/>
      <c r="D106" s="413"/>
      <c r="E106" s="413"/>
      <c r="F106" s="413"/>
      <c r="G106" s="413"/>
      <c r="H106" s="413"/>
      <c r="I106" s="413"/>
      <c r="K106" s="409"/>
      <c r="L106" s="410"/>
      <c r="M106" s="409"/>
      <c r="N106" s="410"/>
      <c r="O106" s="409"/>
      <c r="P106" s="410"/>
      <c r="Q106" s="409"/>
      <c r="R106" s="410"/>
      <c r="S106" s="409">
        <v>0.9</v>
      </c>
      <c r="T106" s="410"/>
      <c r="U106" s="409"/>
      <c r="V106" s="410"/>
      <c r="W106" s="409"/>
      <c r="X106" s="410"/>
      <c r="Y106" s="409"/>
      <c r="Z106" s="410"/>
      <c r="AA106" s="409"/>
      <c r="AB106" s="410"/>
      <c r="AC106" s="409"/>
      <c r="AD106" s="410"/>
    </row>
    <row r="107" spans="1:30" x14ac:dyDescent="0.35">
      <c r="A107" s="413" t="s">
        <v>422</v>
      </c>
      <c r="B107" s="413"/>
      <c r="C107" s="413"/>
      <c r="D107" s="413"/>
      <c r="E107" s="413"/>
      <c r="F107" s="413"/>
      <c r="G107" s="413"/>
      <c r="H107" s="413"/>
      <c r="I107" s="413"/>
      <c r="K107" s="409"/>
      <c r="L107" s="410"/>
      <c r="M107" s="409"/>
      <c r="N107" s="410"/>
      <c r="O107" s="409"/>
      <c r="P107" s="410"/>
      <c r="Q107" s="409"/>
      <c r="R107" s="410"/>
      <c r="S107" s="409">
        <v>0.9</v>
      </c>
      <c r="T107" s="410"/>
      <c r="U107" s="409"/>
      <c r="V107" s="410"/>
      <c r="W107" s="409"/>
      <c r="X107" s="410"/>
      <c r="Y107" s="409"/>
      <c r="Z107" s="410"/>
      <c r="AA107" s="409"/>
      <c r="AB107" s="410"/>
      <c r="AC107" s="409"/>
      <c r="AD107" s="410"/>
    </row>
    <row r="108" spans="1:30" x14ac:dyDescent="0.35">
      <c r="A108" s="413" t="s">
        <v>228</v>
      </c>
      <c r="B108" s="413"/>
      <c r="C108" s="413"/>
      <c r="D108" s="413"/>
      <c r="E108" s="413"/>
      <c r="F108" s="413"/>
      <c r="G108" s="413"/>
      <c r="H108" s="413"/>
      <c r="I108" s="413"/>
      <c r="K108" s="409"/>
      <c r="L108" s="410"/>
      <c r="M108" s="409"/>
      <c r="N108" s="410"/>
      <c r="O108" s="409"/>
      <c r="P108" s="410"/>
      <c r="Q108" s="409"/>
      <c r="R108" s="410"/>
      <c r="S108" s="409">
        <v>0.9</v>
      </c>
      <c r="T108" s="410"/>
      <c r="U108" s="409"/>
      <c r="V108" s="410"/>
      <c r="W108" s="409"/>
      <c r="X108" s="410"/>
      <c r="Y108" s="409"/>
      <c r="Z108" s="410"/>
      <c r="AA108" s="409"/>
      <c r="AB108" s="410"/>
      <c r="AC108" s="409"/>
      <c r="AD108" s="410"/>
    </row>
    <row r="109" spans="1:30" x14ac:dyDescent="0.35">
      <c r="A109" s="413" t="s">
        <v>228</v>
      </c>
      <c r="B109" s="413"/>
      <c r="C109" s="413"/>
      <c r="D109" s="413"/>
      <c r="E109" s="413"/>
      <c r="F109" s="413"/>
      <c r="G109" s="413"/>
      <c r="H109" s="413"/>
      <c r="I109" s="413"/>
      <c r="K109" s="409"/>
      <c r="L109" s="410"/>
      <c r="M109" s="409"/>
      <c r="N109" s="410"/>
      <c r="O109" s="409"/>
      <c r="P109" s="410"/>
      <c r="Q109" s="409"/>
      <c r="R109" s="410"/>
      <c r="S109" s="409">
        <v>0.9</v>
      </c>
      <c r="T109" s="410"/>
      <c r="U109" s="409"/>
      <c r="V109" s="410"/>
      <c r="W109" s="409"/>
      <c r="X109" s="410"/>
      <c r="Y109" s="409"/>
      <c r="Z109" s="410"/>
      <c r="AA109" s="409"/>
      <c r="AB109" s="410"/>
      <c r="AC109" s="409"/>
      <c r="AD109" s="410"/>
    </row>
    <row r="110" spans="1:30" x14ac:dyDescent="0.35">
      <c r="A110" s="413" t="s">
        <v>228</v>
      </c>
      <c r="B110" s="413"/>
      <c r="C110" s="413"/>
      <c r="D110" s="413"/>
      <c r="E110" s="413"/>
      <c r="F110" s="413"/>
      <c r="G110" s="413"/>
      <c r="H110" s="413"/>
      <c r="I110" s="413"/>
      <c r="K110" s="409"/>
      <c r="L110" s="410"/>
      <c r="M110" s="409"/>
      <c r="N110" s="410"/>
      <c r="O110" s="409"/>
      <c r="P110" s="410"/>
      <c r="Q110" s="409"/>
      <c r="R110" s="410"/>
      <c r="S110" s="409">
        <v>0.9</v>
      </c>
      <c r="T110" s="410"/>
      <c r="U110" s="409"/>
      <c r="V110" s="410"/>
      <c r="W110" s="409"/>
      <c r="X110" s="410"/>
      <c r="Y110" s="409"/>
      <c r="Z110" s="410"/>
      <c r="AA110" s="409"/>
      <c r="AB110" s="410"/>
      <c r="AC110" s="409"/>
      <c r="AD110" s="410"/>
    </row>
    <row r="111" spans="1:30" x14ac:dyDescent="0.35">
      <c r="A111" s="413" t="s">
        <v>93</v>
      </c>
      <c r="B111" s="413"/>
      <c r="C111" s="413"/>
      <c r="D111" s="413"/>
      <c r="E111" s="413"/>
      <c r="F111" s="413"/>
      <c r="G111" s="413"/>
      <c r="H111" s="413"/>
      <c r="I111" s="413"/>
      <c r="K111" s="409"/>
      <c r="L111" s="410"/>
      <c r="M111" s="409"/>
      <c r="N111" s="410"/>
      <c r="O111" s="409"/>
      <c r="P111" s="410"/>
      <c r="Q111" s="409"/>
      <c r="R111" s="410"/>
      <c r="S111" s="409">
        <v>1.1000000000000001</v>
      </c>
      <c r="T111" s="410"/>
      <c r="U111" s="409"/>
      <c r="V111" s="410"/>
      <c r="W111" s="409"/>
      <c r="X111" s="410"/>
      <c r="Y111" s="409"/>
      <c r="Z111" s="410"/>
      <c r="AA111" s="409"/>
      <c r="AB111" s="410"/>
      <c r="AC111" s="409"/>
      <c r="AD111" s="410"/>
    </row>
    <row r="112" spans="1:30" x14ac:dyDescent="0.35">
      <c r="A112" s="413" t="s">
        <v>95</v>
      </c>
      <c r="B112" s="413"/>
      <c r="C112" s="413"/>
      <c r="D112" s="413"/>
      <c r="E112" s="413"/>
      <c r="F112" s="413"/>
      <c r="G112" s="413"/>
      <c r="H112" s="413"/>
      <c r="I112" s="413"/>
      <c r="K112" s="409"/>
      <c r="L112" s="410"/>
      <c r="M112" s="409"/>
      <c r="N112" s="410"/>
      <c r="O112" s="409"/>
      <c r="P112" s="410"/>
      <c r="Q112" s="409"/>
      <c r="R112" s="410"/>
      <c r="S112" s="409">
        <v>1.1000000000000001</v>
      </c>
      <c r="T112" s="410"/>
      <c r="U112" s="409"/>
      <c r="V112" s="410"/>
      <c r="W112" s="409"/>
      <c r="X112" s="410"/>
      <c r="Y112" s="409"/>
      <c r="Z112" s="410"/>
      <c r="AA112" s="409"/>
      <c r="AB112" s="410"/>
      <c r="AC112" s="409"/>
      <c r="AD112" s="410"/>
    </row>
    <row r="113" spans="1:30" ht="8.5" customHeight="1" x14ac:dyDescent="0.35"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spans="1:30" x14ac:dyDescent="0.35">
      <c r="A114" s="543" t="s">
        <v>96</v>
      </c>
      <c r="B114" s="543"/>
      <c r="C114" s="543"/>
      <c r="D114" s="543"/>
      <c r="E114" s="543"/>
      <c r="F114" s="543"/>
      <c r="G114" s="543"/>
      <c r="H114" s="543"/>
      <c r="I114" s="543"/>
      <c r="K114" s="186"/>
      <c r="L114" s="186"/>
      <c r="M114" s="186"/>
      <c r="N114" s="186"/>
      <c r="O114" s="186"/>
      <c r="P114" s="186"/>
      <c r="Q114" s="186"/>
      <c r="R114" s="186"/>
      <c r="S114" s="186"/>
      <c r="T114" s="186"/>
      <c r="U114" s="186"/>
      <c r="V114" s="186"/>
      <c r="W114" s="186"/>
      <c r="X114" s="186"/>
      <c r="Y114" s="186"/>
      <c r="Z114" s="186"/>
      <c r="AA114" s="186"/>
      <c r="AB114" s="186"/>
      <c r="AC114" s="186"/>
      <c r="AD114" s="186"/>
    </row>
    <row r="115" spans="1:30" x14ac:dyDescent="0.35">
      <c r="A115" s="413" t="s">
        <v>97</v>
      </c>
      <c r="B115" s="413"/>
      <c r="C115" s="413"/>
      <c r="D115" s="413"/>
      <c r="E115" s="413"/>
      <c r="F115" s="413"/>
      <c r="G115" s="413"/>
      <c r="H115" s="413"/>
      <c r="I115" s="413"/>
      <c r="K115" s="409"/>
      <c r="L115" s="410"/>
      <c r="M115" s="409"/>
      <c r="N115" s="410"/>
      <c r="O115" s="409"/>
      <c r="P115" s="410"/>
      <c r="Q115" s="409"/>
      <c r="R115" s="410"/>
      <c r="S115" s="409">
        <v>1.2</v>
      </c>
      <c r="T115" s="410"/>
      <c r="U115" s="409"/>
      <c r="V115" s="410"/>
      <c r="W115" s="409"/>
      <c r="X115" s="410"/>
      <c r="Y115" s="409"/>
      <c r="Z115" s="410"/>
      <c r="AA115" s="409"/>
      <c r="AB115" s="410"/>
      <c r="AC115" s="409"/>
      <c r="AD115" s="410"/>
    </row>
    <row r="116" spans="1:30" x14ac:dyDescent="0.35">
      <c r="A116" s="413" t="s">
        <v>98</v>
      </c>
      <c r="B116" s="413"/>
      <c r="C116" s="413"/>
      <c r="D116" s="413"/>
      <c r="E116" s="413"/>
      <c r="F116" s="413"/>
      <c r="G116" s="413"/>
      <c r="H116" s="413"/>
      <c r="I116" s="413"/>
      <c r="K116" s="409"/>
      <c r="L116" s="410"/>
      <c r="M116" s="409"/>
      <c r="N116" s="410"/>
      <c r="O116" s="409"/>
      <c r="P116" s="410"/>
      <c r="Q116" s="409"/>
      <c r="R116" s="410"/>
      <c r="S116" s="409">
        <v>0.9</v>
      </c>
      <c r="T116" s="410"/>
      <c r="U116" s="409"/>
      <c r="V116" s="410"/>
      <c r="W116" s="409"/>
      <c r="X116" s="410"/>
      <c r="Y116" s="409"/>
      <c r="Z116" s="410"/>
      <c r="AA116" s="409"/>
      <c r="AB116" s="410"/>
      <c r="AC116" s="409"/>
      <c r="AD116" s="410"/>
    </row>
    <row r="117" spans="1:30" x14ac:dyDescent="0.35">
      <c r="A117" s="413" t="s">
        <v>99</v>
      </c>
      <c r="B117" s="413"/>
      <c r="C117" s="413"/>
      <c r="D117" s="413"/>
      <c r="E117" s="413"/>
      <c r="F117" s="413"/>
      <c r="G117" s="413"/>
      <c r="H117" s="413"/>
      <c r="I117" s="413"/>
      <c r="K117" s="409"/>
      <c r="L117" s="410"/>
      <c r="M117" s="409"/>
      <c r="N117" s="410"/>
      <c r="O117" s="409"/>
      <c r="P117" s="410"/>
      <c r="Q117" s="409"/>
      <c r="R117" s="410"/>
      <c r="S117" s="409">
        <v>1.2</v>
      </c>
      <c r="T117" s="410"/>
      <c r="U117" s="409"/>
      <c r="V117" s="410"/>
      <c r="W117" s="409"/>
      <c r="X117" s="410"/>
      <c r="Y117" s="409"/>
      <c r="Z117" s="410"/>
      <c r="AA117" s="409"/>
      <c r="AB117" s="410"/>
      <c r="AC117" s="409"/>
      <c r="AD117" s="410"/>
    </row>
    <row r="118" spans="1:30" x14ac:dyDescent="0.35">
      <c r="A118" s="413" t="s">
        <v>100</v>
      </c>
      <c r="B118" s="413"/>
      <c r="C118" s="413"/>
      <c r="D118" s="413"/>
      <c r="E118" s="413"/>
      <c r="F118" s="413"/>
      <c r="G118" s="413"/>
      <c r="H118" s="413"/>
      <c r="I118" s="413"/>
      <c r="K118" s="409"/>
      <c r="L118" s="410"/>
      <c r="M118" s="409"/>
      <c r="N118" s="410"/>
      <c r="O118" s="409"/>
      <c r="P118" s="410"/>
      <c r="Q118" s="409"/>
      <c r="R118" s="410"/>
      <c r="S118" s="409">
        <v>0.9</v>
      </c>
      <c r="T118" s="410"/>
      <c r="U118" s="409"/>
      <c r="V118" s="410"/>
      <c r="W118" s="409"/>
      <c r="X118" s="410"/>
      <c r="Y118" s="409"/>
      <c r="Z118" s="410"/>
      <c r="AA118" s="409"/>
      <c r="AB118" s="410"/>
      <c r="AC118" s="409"/>
      <c r="AD118" s="410"/>
    </row>
    <row r="119" spans="1:30" x14ac:dyDescent="0.35">
      <c r="A119" s="413" t="s">
        <v>101</v>
      </c>
      <c r="B119" s="413"/>
      <c r="C119" s="413"/>
      <c r="D119" s="413"/>
      <c r="E119" s="413"/>
      <c r="F119" s="413"/>
      <c r="G119" s="413"/>
      <c r="H119" s="413"/>
      <c r="I119" s="413"/>
      <c r="K119" s="409"/>
      <c r="L119" s="410"/>
      <c r="M119" s="409"/>
      <c r="N119" s="410"/>
      <c r="O119" s="409"/>
      <c r="P119" s="410"/>
      <c r="Q119" s="409"/>
      <c r="R119" s="410"/>
      <c r="S119" s="409">
        <v>0.9</v>
      </c>
      <c r="T119" s="410"/>
      <c r="U119" s="409"/>
      <c r="V119" s="410"/>
      <c r="W119" s="409"/>
      <c r="X119" s="410"/>
      <c r="Y119" s="409"/>
      <c r="Z119" s="410"/>
      <c r="AA119" s="409"/>
      <c r="AB119" s="410"/>
      <c r="AC119" s="409"/>
      <c r="AD119" s="410"/>
    </row>
    <row r="120" spans="1:30" ht="8.5" customHeight="1" x14ac:dyDescent="0.35"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spans="1:30" x14ac:dyDescent="0.35">
      <c r="A121" s="543" t="s">
        <v>102</v>
      </c>
      <c r="B121" s="543"/>
      <c r="C121" s="543"/>
      <c r="D121" s="543"/>
      <c r="E121" s="543"/>
      <c r="F121" s="543"/>
      <c r="G121" s="543"/>
      <c r="H121" s="543"/>
      <c r="I121" s="543"/>
      <c r="K121" s="186"/>
      <c r="L121" s="186"/>
      <c r="M121" s="186"/>
      <c r="N121" s="186"/>
      <c r="O121" s="186"/>
      <c r="P121" s="186"/>
      <c r="Q121" s="186"/>
      <c r="R121" s="186"/>
      <c r="S121" s="186"/>
      <c r="T121" s="186"/>
      <c r="U121" s="186"/>
      <c r="V121" s="186"/>
      <c r="W121" s="186"/>
      <c r="X121" s="186"/>
      <c r="Y121" s="186"/>
      <c r="Z121" s="186"/>
      <c r="AA121" s="186"/>
      <c r="AB121" s="186"/>
      <c r="AC121" s="186"/>
      <c r="AD121" s="186"/>
    </row>
    <row r="122" spans="1:30" x14ac:dyDescent="0.35">
      <c r="A122" s="413" t="s">
        <v>103</v>
      </c>
      <c r="B122" s="413"/>
      <c r="C122" s="413"/>
      <c r="D122" s="413"/>
      <c r="E122" s="413"/>
      <c r="F122" s="413"/>
      <c r="G122" s="413"/>
      <c r="H122" s="413"/>
      <c r="I122" s="413"/>
      <c r="K122" s="409"/>
      <c r="L122" s="410"/>
      <c r="M122" s="409"/>
      <c r="N122" s="410"/>
      <c r="O122" s="409"/>
      <c r="P122" s="410"/>
      <c r="Q122" s="409"/>
      <c r="R122" s="410"/>
      <c r="S122" s="409">
        <v>0.8</v>
      </c>
      <c r="T122" s="410"/>
      <c r="U122" s="409"/>
      <c r="V122" s="410"/>
      <c r="W122" s="409"/>
      <c r="X122" s="410"/>
      <c r="Y122" s="409"/>
      <c r="Z122" s="410"/>
      <c r="AA122" s="409"/>
      <c r="AB122" s="410"/>
      <c r="AC122" s="409"/>
      <c r="AD122" s="410"/>
    </row>
    <row r="123" spans="1:30" x14ac:dyDescent="0.35">
      <c r="A123" s="413" t="s">
        <v>104</v>
      </c>
      <c r="B123" s="413"/>
      <c r="C123" s="413"/>
      <c r="D123" s="413"/>
      <c r="E123" s="413"/>
      <c r="F123" s="413"/>
      <c r="G123" s="413"/>
      <c r="H123" s="413"/>
      <c r="I123" s="413"/>
      <c r="K123" s="409"/>
      <c r="L123" s="410"/>
      <c r="M123" s="409"/>
      <c r="N123" s="410"/>
      <c r="O123" s="409"/>
      <c r="P123" s="410"/>
      <c r="Q123" s="409"/>
      <c r="R123" s="410"/>
      <c r="S123" s="409">
        <v>0.8</v>
      </c>
      <c r="T123" s="410"/>
      <c r="U123" s="409"/>
      <c r="V123" s="410"/>
      <c r="W123" s="409"/>
      <c r="X123" s="410"/>
      <c r="Y123" s="409"/>
      <c r="Z123" s="410"/>
      <c r="AA123" s="409"/>
      <c r="AB123" s="410"/>
      <c r="AC123" s="409"/>
      <c r="AD123" s="410"/>
    </row>
    <row r="124" spans="1:30" x14ac:dyDescent="0.35">
      <c r="A124" s="413" t="s">
        <v>105</v>
      </c>
      <c r="B124" s="413"/>
      <c r="C124" s="413"/>
      <c r="D124" s="413"/>
      <c r="E124" s="413"/>
      <c r="F124" s="413"/>
      <c r="G124" s="413"/>
      <c r="H124" s="413"/>
      <c r="I124" s="413"/>
      <c r="K124" s="409"/>
      <c r="L124" s="410"/>
      <c r="M124" s="409"/>
      <c r="N124" s="410"/>
      <c r="O124" s="409"/>
      <c r="P124" s="410"/>
      <c r="Q124" s="409"/>
      <c r="R124" s="410"/>
      <c r="S124" s="409">
        <v>0.8</v>
      </c>
      <c r="T124" s="410"/>
      <c r="U124" s="409"/>
      <c r="V124" s="410"/>
      <c r="W124" s="409"/>
      <c r="X124" s="410"/>
      <c r="Y124" s="409"/>
      <c r="Z124" s="410"/>
      <c r="AA124" s="409"/>
      <c r="AB124" s="410"/>
      <c r="AC124" s="409"/>
      <c r="AD124" s="410"/>
    </row>
    <row r="125" spans="1:30" x14ac:dyDescent="0.35">
      <c r="A125" s="413" t="s">
        <v>106</v>
      </c>
      <c r="B125" s="413"/>
      <c r="C125" s="413"/>
      <c r="D125" s="413"/>
      <c r="E125" s="413"/>
      <c r="F125" s="413"/>
      <c r="G125" s="413"/>
      <c r="H125" s="413"/>
      <c r="I125" s="413"/>
      <c r="K125" s="409"/>
      <c r="L125" s="410"/>
      <c r="M125" s="409"/>
      <c r="N125" s="410"/>
      <c r="O125" s="409"/>
      <c r="P125" s="410"/>
      <c r="Q125" s="409"/>
      <c r="R125" s="410"/>
      <c r="S125" s="409">
        <v>0.8</v>
      </c>
      <c r="T125" s="410"/>
      <c r="U125" s="409"/>
      <c r="V125" s="410"/>
      <c r="W125" s="409"/>
      <c r="X125" s="410"/>
      <c r="Y125" s="409"/>
      <c r="Z125" s="410"/>
      <c r="AA125" s="409"/>
      <c r="AB125" s="410"/>
      <c r="AC125" s="409"/>
      <c r="AD125" s="410"/>
    </row>
    <row r="126" spans="1:30" ht="8.5" customHeight="1" x14ac:dyDescent="0.35"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x14ac:dyDescent="0.35">
      <c r="A127" s="543" t="s">
        <v>107</v>
      </c>
      <c r="B127" s="543"/>
      <c r="C127" s="543"/>
      <c r="D127" s="543"/>
      <c r="E127" s="543"/>
      <c r="F127" s="543"/>
      <c r="G127" s="543"/>
      <c r="H127" s="543"/>
      <c r="I127" s="543"/>
      <c r="K127" s="186"/>
      <c r="L127" s="186"/>
      <c r="M127" s="186"/>
      <c r="N127" s="186"/>
      <c r="O127" s="186"/>
      <c r="P127" s="186"/>
      <c r="Q127" s="186"/>
      <c r="R127" s="186"/>
      <c r="S127" s="186"/>
      <c r="T127" s="186"/>
      <c r="U127" s="186"/>
      <c r="V127" s="186"/>
      <c r="W127" s="186"/>
      <c r="X127" s="186"/>
      <c r="Y127" s="186"/>
      <c r="Z127" s="186"/>
      <c r="AA127" s="186"/>
      <c r="AB127" s="186"/>
      <c r="AC127" s="186"/>
      <c r="AD127" s="186"/>
    </row>
    <row r="128" spans="1:30" x14ac:dyDescent="0.35">
      <c r="A128" s="413" t="s">
        <v>108</v>
      </c>
      <c r="B128" s="413"/>
      <c r="C128" s="413"/>
      <c r="D128" s="413"/>
      <c r="E128" s="413"/>
      <c r="F128" s="413"/>
      <c r="G128" s="413"/>
      <c r="H128" s="413"/>
      <c r="I128" s="413"/>
      <c r="K128" s="409"/>
      <c r="L128" s="410"/>
      <c r="M128" s="409"/>
      <c r="N128" s="410"/>
      <c r="O128" s="409"/>
      <c r="P128" s="410"/>
      <c r="Q128" s="409"/>
      <c r="R128" s="410"/>
      <c r="S128" s="409">
        <v>1.1000000000000001</v>
      </c>
      <c r="T128" s="410"/>
      <c r="U128" s="409"/>
      <c r="V128" s="410"/>
      <c r="W128" s="409"/>
      <c r="X128" s="410"/>
      <c r="Y128" s="409"/>
      <c r="Z128" s="410"/>
      <c r="AA128" s="409"/>
      <c r="AB128" s="410"/>
      <c r="AC128" s="409"/>
      <c r="AD128" s="410"/>
    </row>
    <row r="129" spans="1:30" x14ac:dyDescent="0.35">
      <c r="A129" s="413" t="s">
        <v>110</v>
      </c>
      <c r="B129" s="413"/>
      <c r="C129" s="413"/>
      <c r="D129" s="413"/>
      <c r="E129" s="413"/>
      <c r="F129" s="413"/>
      <c r="G129" s="413"/>
      <c r="H129" s="413"/>
      <c r="I129" s="413"/>
      <c r="K129" s="409"/>
      <c r="L129" s="410"/>
      <c r="M129" s="409"/>
      <c r="N129" s="410"/>
      <c r="O129" s="409"/>
      <c r="P129" s="410"/>
      <c r="Q129" s="409"/>
      <c r="R129" s="410"/>
      <c r="S129" s="409">
        <v>1.1000000000000001</v>
      </c>
      <c r="T129" s="410"/>
      <c r="U129" s="409"/>
      <c r="V129" s="410"/>
      <c r="W129" s="409"/>
      <c r="X129" s="410"/>
      <c r="Y129" s="409"/>
      <c r="Z129" s="410"/>
      <c r="AA129" s="409"/>
      <c r="AB129" s="410"/>
      <c r="AC129" s="409"/>
      <c r="AD129" s="410"/>
    </row>
    <row r="130" spans="1:30" x14ac:dyDescent="0.35">
      <c r="A130" s="413" t="s">
        <v>109</v>
      </c>
      <c r="B130" s="413"/>
      <c r="C130" s="413"/>
      <c r="D130" s="413"/>
      <c r="E130" s="413"/>
      <c r="F130" s="413"/>
      <c r="G130" s="413"/>
      <c r="H130" s="413"/>
      <c r="I130" s="413"/>
      <c r="K130" s="409"/>
      <c r="L130" s="410"/>
      <c r="M130" s="409"/>
      <c r="N130" s="410"/>
      <c r="O130" s="409"/>
      <c r="P130" s="410"/>
      <c r="Q130" s="409"/>
      <c r="R130" s="410"/>
      <c r="S130" s="409">
        <v>1.2</v>
      </c>
      <c r="T130" s="410"/>
      <c r="U130" s="409"/>
      <c r="V130" s="410"/>
      <c r="W130" s="409"/>
      <c r="X130" s="410"/>
      <c r="Y130" s="409"/>
      <c r="Z130" s="410"/>
      <c r="AA130" s="409"/>
      <c r="AB130" s="410"/>
      <c r="AC130" s="409"/>
      <c r="AD130" s="410"/>
    </row>
    <row r="131" spans="1:30" x14ac:dyDescent="0.35">
      <c r="A131" s="413" t="s">
        <v>111</v>
      </c>
      <c r="B131" s="413"/>
      <c r="C131" s="413"/>
      <c r="D131" s="413"/>
      <c r="E131" s="413"/>
      <c r="F131" s="413"/>
      <c r="G131" s="413"/>
      <c r="H131" s="413"/>
      <c r="I131" s="413"/>
      <c r="K131" s="409"/>
      <c r="L131" s="410"/>
      <c r="M131" s="409"/>
      <c r="N131" s="410"/>
      <c r="O131" s="409"/>
      <c r="P131" s="410"/>
      <c r="Q131" s="409"/>
      <c r="R131" s="410"/>
      <c r="S131" s="409">
        <v>1.1000000000000001</v>
      </c>
      <c r="T131" s="410"/>
      <c r="U131" s="409"/>
      <c r="V131" s="410"/>
      <c r="W131" s="409"/>
      <c r="X131" s="410"/>
      <c r="Y131" s="409"/>
      <c r="Z131" s="410"/>
      <c r="AA131" s="409"/>
      <c r="AB131" s="410"/>
      <c r="AC131" s="409"/>
      <c r="AD131" s="410"/>
    </row>
    <row r="132" spans="1:30" x14ac:dyDescent="0.35">
      <c r="A132" s="413" t="s">
        <v>112</v>
      </c>
      <c r="B132" s="413"/>
      <c r="C132" s="413"/>
      <c r="D132" s="413"/>
      <c r="E132" s="413"/>
      <c r="F132" s="413"/>
      <c r="G132" s="413"/>
      <c r="H132" s="413"/>
      <c r="I132" s="413"/>
      <c r="K132" s="409"/>
      <c r="L132" s="410"/>
      <c r="M132" s="409"/>
      <c r="N132" s="410"/>
      <c r="O132" s="409"/>
      <c r="P132" s="410"/>
      <c r="Q132" s="409"/>
      <c r="R132" s="410"/>
      <c r="S132" s="409">
        <v>1.2</v>
      </c>
      <c r="T132" s="410"/>
      <c r="U132" s="409"/>
      <c r="V132" s="410"/>
      <c r="W132" s="409"/>
      <c r="X132" s="410"/>
      <c r="Y132" s="409"/>
      <c r="Z132" s="410"/>
      <c r="AA132" s="409"/>
      <c r="AB132" s="410"/>
      <c r="AC132" s="409"/>
      <c r="AD132" s="410"/>
    </row>
    <row r="133" spans="1:30" ht="8.5" customHeight="1" x14ac:dyDescent="0.35"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spans="1:30" x14ac:dyDescent="0.35">
      <c r="A134" s="543" t="s">
        <v>113</v>
      </c>
      <c r="B134" s="543"/>
      <c r="C134" s="543"/>
      <c r="D134" s="543"/>
      <c r="E134" s="543"/>
      <c r="F134" s="543"/>
      <c r="G134" s="543"/>
      <c r="H134" s="543"/>
      <c r="I134" s="543"/>
      <c r="K134" s="186"/>
      <c r="L134" s="186"/>
      <c r="M134" s="186"/>
      <c r="N134" s="186"/>
      <c r="O134" s="186"/>
      <c r="P134" s="186"/>
      <c r="Q134" s="186"/>
      <c r="R134" s="186"/>
      <c r="S134" s="186"/>
      <c r="T134" s="186"/>
      <c r="U134" s="186"/>
      <c r="V134" s="186"/>
      <c r="W134" s="186"/>
      <c r="X134" s="186"/>
      <c r="Y134" s="186"/>
      <c r="Z134" s="186"/>
      <c r="AA134" s="186"/>
      <c r="AB134" s="186"/>
      <c r="AC134" s="186"/>
      <c r="AD134" s="186"/>
    </row>
    <row r="135" spans="1:30" x14ac:dyDescent="0.35">
      <c r="A135" s="413" t="s">
        <v>115</v>
      </c>
      <c r="B135" s="413"/>
      <c r="C135" s="413"/>
      <c r="D135" s="413"/>
      <c r="E135" s="413"/>
      <c r="F135" s="413"/>
      <c r="G135" s="413"/>
      <c r="H135" s="413"/>
      <c r="I135" s="413"/>
      <c r="K135" s="409"/>
      <c r="L135" s="410"/>
      <c r="M135" s="409"/>
      <c r="N135" s="410"/>
      <c r="O135" s="409"/>
      <c r="P135" s="410"/>
      <c r="Q135" s="409"/>
      <c r="R135" s="410"/>
      <c r="S135" s="409">
        <v>0.8</v>
      </c>
      <c r="T135" s="410"/>
      <c r="U135" s="409"/>
      <c r="V135" s="410"/>
      <c r="W135" s="409"/>
      <c r="X135" s="410"/>
      <c r="Y135" s="409"/>
      <c r="Z135" s="410"/>
      <c r="AA135" s="409"/>
      <c r="AB135" s="410"/>
      <c r="AC135" s="409"/>
      <c r="AD135" s="410"/>
    </row>
    <row r="136" spans="1:30" x14ac:dyDescent="0.35">
      <c r="A136" s="413" t="s">
        <v>116</v>
      </c>
      <c r="B136" s="413"/>
      <c r="C136" s="413"/>
      <c r="D136" s="413"/>
      <c r="E136" s="413"/>
      <c r="F136" s="413"/>
      <c r="G136" s="413"/>
      <c r="H136" s="413"/>
      <c r="I136" s="413"/>
      <c r="K136" s="409"/>
      <c r="L136" s="410"/>
      <c r="M136" s="409"/>
      <c r="N136" s="410"/>
      <c r="O136" s="409"/>
      <c r="P136" s="410"/>
      <c r="Q136" s="409"/>
      <c r="R136" s="410"/>
      <c r="S136" s="409">
        <v>0.8</v>
      </c>
      <c r="T136" s="410"/>
      <c r="U136" s="409"/>
      <c r="V136" s="410"/>
      <c r="W136" s="409"/>
      <c r="X136" s="410"/>
      <c r="Y136" s="409"/>
      <c r="Z136" s="410"/>
      <c r="AA136" s="409"/>
      <c r="AB136" s="410"/>
      <c r="AC136" s="409"/>
      <c r="AD136" s="410"/>
    </row>
    <row r="137" spans="1:30" x14ac:dyDescent="0.35">
      <c r="A137" s="413" t="s">
        <v>114</v>
      </c>
      <c r="B137" s="413"/>
      <c r="C137" s="413"/>
      <c r="D137" s="413"/>
      <c r="E137" s="413"/>
      <c r="F137" s="413"/>
      <c r="G137" s="413"/>
      <c r="H137" s="413"/>
      <c r="I137" s="413"/>
      <c r="K137" s="409"/>
      <c r="L137" s="410"/>
      <c r="M137" s="409"/>
      <c r="N137" s="410"/>
      <c r="O137" s="409"/>
      <c r="P137" s="410"/>
      <c r="Q137" s="409"/>
      <c r="R137" s="410"/>
      <c r="S137" s="409">
        <v>0.8</v>
      </c>
      <c r="T137" s="410"/>
      <c r="U137" s="409"/>
      <c r="V137" s="410"/>
      <c r="W137" s="409"/>
      <c r="X137" s="410"/>
      <c r="Y137" s="409"/>
      <c r="Z137" s="410"/>
      <c r="AA137" s="409"/>
      <c r="AB137" s="410"/>
      <c r="AC137" s="409"/>
      <c r="AD137" s="410"/>
    </row>
    <row r="138" spans="1:30" x14ac:dyDescent="0.35">
      <c r="A138" s="413" t="s">
        <v>117</v>
      </c>
      <c r="B138" s="413"/>
      <c r="C138" s="413"/>
      <c r="D138" s="413"/>
      <c r="E138" s="413"/>
      <c r="F138" s="413"/>
      <c r="G138" s="413"/>
      <c r="H138" s="413"/>
      <c r="I138" s="413"/>
      <c r="K138" s="409"/>
      <c r="L138" s="410"/>
      <c r="M138" s="409"/>
      <c r="N138" s="410"/>
      <c r="O138" s="409"/>
      <c r="P138" s="410"/>
      <c r="Q138" s="409"/>
      <c r="R138" s="410"/>
      <c r="S138" s="409">
        <v>0.8</v>
      </c>
      <c r="T138" s="410"/>
      <c r="U138" s="409"/>
      <c r="V138" s="410"/>
      <c r="W138" s="409"/>
      <c r="X138" s="410"/>
      <c r="Y138" s="409"/>
      <c r="Z138" s="410"/>
      <c r="AA138" s="409"/>
      <c r="AB138" s="410"/>
      <c r="AC138" s="409"/>
      <c r="AD138" s="410"/>
    </row>
    <row r="139" spans="1:30" x14ac:dyDescent="0.35">
      <c r="A139" s="413" t="s">
        <v>118</v>
      </c>
      <c r="B139" s="413"/>
      <c r="C139" s="413"/>
      <c r="D139" s="413"/>
      <c r="E139" s="413"/>
      <c r="F139" s="413"/>
      <c r="G139" s="413"/>
      <c r="H139" s="413"/>
      <c r="I139" s="413"/>
      <c r="K139" s="409"/>
      <c r="L139" s="410"/>
      <c r="M139" s="409"/>
      <c r="N139" s="410"/>
      <c r="O139" s="409"/>
      <c r="P139" s="410"/>
      <c r="Q139" s="409"/>
      <c r="R139" s="410"/>
      <c r="S139" s="409">
        <v>0.8</v>
      </c>
      <c r="T139" s="410"/>
      <c r="U139" s="409"/>
      <c r="V139" s="410"/>
      <c r="W139" s="409"/>
      <c r="X139" s="410"/>
      <c r="Y139" s="409"/>
      <c r="Z139" s="410"/>
      <c r="AA139" s="409"/>
      <c r="AB139" s="410"/>
      <c r="AC139" s="409"/>
      <c r="AD139" s="410"/>
    </row>
    <row r="140" spans="1:30" x14ac:dyDescent="0.35">
      <c r="A140" s="413" t="s">
        <v>119</v>
      </c>
      <c r="B140" s="413"/>
      <c r="C140" s="413"/>
      <c r="D140" s="413"/>
      <c r="E140" s="413"/>
      <c r="F140" s="413"/>
      <c r="G140" s="413"/>
      <c r="H140" s="413"/>
      <c r="I140" s="413"/>
      <c r="K140" s="409"/>
      <c r="L140" s="410"/>
      <c r="M140" s="409"/>
      <c r="N140" s="410"/>
      <c r="O140" s="409"/>
      <c r="P140" s="410"/>
      <c r="Q140" s="409"/>
      <c r="R140" s="410"/>
      <c r="S140" s="409">
        <v>0.8</v>
      </c>
      <c r="T140" s="410"/>
      <c r="U140" s="409"/>
      <c r="V140" s="410"/>
      <c r="W140" s="409"/>
      <c r="X140" s="410"/>
      <c r="Y140" s="409"/>
      <c r="Z140" s="410"/>
      <c r="AA140" s="409"/>
      <c r="AB140" s="410"/>
      <c r="AC140" s="409"/>
      <c r="AD140" s="410"/>
    </row>
    <row r="141" spans="1:30" ht="8.5" customHeight="1" x14ac:dyDescent="0.35"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spans="1:30" x14ac:dyDescent="0.35">
      <c r="A142" s="543" t="s">
        <v>120</v>
      </c>
      <c r="B142" s="543"/>
      <c r="C142" s="543"/>
      <c r="D142" s="543"/>
      <c r="E142" s="543"/>
      <c r="F142" s="543"/>
      <c r="G142" s="543"/>
      <c r="H142" s="543"/>
      <c r="I142" s="543"/>
      <c r="K142" s="186"/>
      <c r="L142" s="186"/>
      <c r="M142" s="186"/>
      <c r="N142" s="186"/>
      <c r="O142" s="186"/>
      <c r="P142" s="186"/>
      <c r="Q142" s="186"/>
      <c r="R142" s="186"/>
      <c r="S142" s="186"/>
      <c r="T142" s="186"/>
      <c r="U142" s="186"/>
      <c r="V142" s="186"/>
      <c r="W142" s="186"/>
      <c r="X142" s="186"/>
      <c r="Y142" s="186"/>
      <c r="Z142" s="186"/>
      <c r="AA142" s="186"/>
      <c r="AB142" s="186"/>
      <c r="AC142" s="186"/>
      <c r="AD142" s="186"/>
    </row>
    <row r="143" spans="1:30" x14ac:dyDescent="0.35">
      <c r="A143" s="413" t="s">
        <v>122</v>
      </c>
      <c r="B143" s="413"/>
      <c r="C143" s="413"/>
      <c r="D143" s="413"/>
      <c r="E143" s="413"/>
      <c r="F143" s="413"/>
      <c r="G143" s="413"/>
      <c r="H143" s="413"/>
      <c r="I143" s="413"/>
      <c r="K143" s="409"/>
      <c r="L143" s="410"/>
      <c r="M143" s="409"/>
      <c r="N143" s="410"/>
      <c r="O143" s="409"/>
      <c r="P143" s="410"/>
      <c r="Q143" s="409"/>
      <c r="R143" s="410"/>
      <c r="S143" s="409">
        <v>0.9</v>
      </c>
      <c r="T143" s="410"/>
      <c r="U143" s="409"/>
      <c r="V143" s="410"/>
      <c r="W143" s="409"/>
      <c r="X143" s="410"/>
      <c r="Y143" s="409"/>
      <c r="Z143" s="410"/>
      <c r="AA143" s="409"/>
      <c r="AB143" s="410"/>
      <c r="AC143" s="409"/>
      <c r="AD143" s="410"/>
    </row>
    <row r="144" spans="1:30" x14ac:dyDescent="0.35">
      <c r="A144" s="413" t="s">
        <v>121</v>
      </c>
      <c r="B144" s="413"/>
      <c r="C144" s="413"/>
      <c r="D144" s="413"/>
      <c r="E144" s="413"/>
      <c r="F144" s="413"/>
      <c r="G144" s="413"/>
      <c r="H144" s="413"/>
      <c r="I144" s="413"/>
      <c r="K144" s="409"/>
      <c r="L144" s="410"/>
      <c r="M144" s="409"/>
      <c r="N144" s="410"/>
      <c r="O144" s="409"/>
      <c r="P144" s="410"/>
      <c r="Q144" s="409"/>
      <c r="R144" s="410"/>
      <c r="S144" s="409">
        <v>0.9</v>
      </c>
      <c r="T144" s="410"/>
      <c r="U144" s="409"/>
      <c r="V144" s="410"/>
      <c r="W144" s="409"/>
      <c r="X144" s="410"/>
      <c r="Y144" s="409"/>
      <c r="Z144" s="410"/>
      <c r="AA144" s="409"/>
      <c r="AB144" s="410"/>
      <c r="AC144" s="409"/>
      <c r="AD144" s="410"/>
    </row>
    <row r="145" spans="1:30" x14ac:dyDescent="0.35">
      <c r="A145" s="413" t="s">
        <v>129</v>
      </c>
      <c r="B145" s="413"/>
      <c r="C145" s="413"/>
      <c r="D145" s="413"/>
      <c r="E145" s="413"/>
      <c r="F145" s="413"/>
      <c r="G145" s="413"/>
      <c r="H145" s="413"/>
      <c r="I145" s="413"/>
      <c r="K145" s="409"/>
      <c r="L145" s="410"/>
      <c r="M145" s="409"/>
      <c r="N145" s="410"/>
      <c r="O145" s="409"/>
      <c r="P145" s="410"/>
      <c r="Q145" s="409"/>
      <c r="R145" s="410"/>
      <c r="S145" s="409">
        <v>0.9</v>
      </c>
      <c r="T145" s="410"/>
      <c r="U145" s="409"/>
      <c r="V145" s="410"/>
      <c r="W145" s="409"/>
      <c r="X145" s="410"/>
      <c r="Y145" s="409"/>
      <c r="Z145" s="410"/>
      <c r="AA145" s="409"/>
      <c r="AB145" s="410"/>
      <c r="AC145" s="409"/>
      <c r="AD145" s="410"/>
    </row>
    <row r="146" spans="1:30" x14ac:dyDescent="0.35">
      <c r="A146" s="413" t="s">
        <v>131</v>
      </c>
      <c r="B146" s="413"/>
      <c r="C146" s="413"/>
      <c r="D146" s="413"/>
      <c r="E146" s="413"/>
      <c r="F146" s="413"/>
      <c r="G146" s="413"/>
      <c r="H146" s="413"/>
      <c r="I146" s="413"/>
      <c r="K146" s="409"/>
      <c r="L146" s="410"/>
      <c r="M146" s="409"/>
      <c r="N146" s="410"/>
      <c r="O146" s="409"/>
      <c r="P146" s="410"/>
      <c r="Q146" s="409"/>
      <c r="R146" s="410"/>
      <c r="S146" s="409">
        <v>0.9</v>
      </c>
      <c r="T146" s="410"/>
      <c r="U146" s="409"/>
      <c r="V146" s="410"/>
      <c r="W146" s="409"/>
      <c r="X146" s="410"/>
      <c r="Y146" s="409"/>
      <c r="Z146" s="410"/>
      <c r="AA146" s="409"/>
      <c r="AB146" s="410"/>
      <c r="AC146" s="409"/>
      <c r="AD146" s="410"/>
    </row>
    <row r="147" spans="1:30" x14ac:dyDescent="0.35">
      <c r="A147" s="413" t="s">
        <v>130</v>
      </c>
      <c r="B147" s="413"/>
      <c r="C147" s="413"/>
      <c r="D147" s="413"/>
      <c r="E147" s="413"/>
      <c r="F147" s="413"/>
      <c r="G147" s="413"/>
      <c r="H147" s="413"/>
      <c r="I147" s="413"/>
      <c r="K147" s="409"/>
      <c r="L147" s="410"/>
      <c r="M147" s="409"/>
      <c r="N147" s="410"/>
      <c r="O147" s="409"/>
      <c r="P147" s="410"/>
      <c r="Q147" s="409"/>
      <c r="R147" s="410"/>
      <c r="S147" s="409">
        <v>0.9</v>
      </c>
      <c r="T147" s="410"/>
      <c r="U147" s="409"/>
      <c r="V147" s="410"/>
      <c r="W147" s="409"/>
      <c r="X147" s="410"/>
      <c r="Y147" s="409"/>
      <c r="Z147" s="410"/>
      <c r="AA147" s="409"/>
      <c r="AB147" s="410"/>
      <c r="AC147" s="409"/>
      <c r="AD147" s="410"/>
    </row>
    <row r="148" spans="1:30" x14ac:dyDescent="0.35">
      <c r="A148" s="413" t="s">
        <v>132</v>
      </c>
      <c r="B148" s="413"/>
      <c r="C148" s="413"/>
      <c r="D148" s="413"/>
      <c r="E148" s="413"/>
      <c r="F148" s="413"/>
      <c r="G148" s="413"/>
      <c r="H148" s="413"/>
      <c r="I148" s="413"/>
      <c r="K148" s="409"/>
      <c r="L148" s="410"/>
      <c r="M148" s="409"/>
      <c r="N148" s="410"/>
      <c r="O148" s="409"/>
      <c r="P148" s="410"/>
      <c r="Q148" s="409"/>
      <c r="R148" s="410"/>
      <c r="S148" s="409">
        <v>0.9</v>
      </c>
      <c r="T148" s="410"/>
      <c r="U148" s="409"/>
      <c r="V148" s="410"/>
      <c r="W148" s="409"/>
      <c r="X148" s="410"/>
      <c r="Y148" s="409"/>
      <c r="Z148" s="410"/>
      <c r="AA148" s="409"/>
      <c r="AB148" s="410"/>
      <c r="AC148" s="409"/>
      <c r="AD148" s="410"/>
    </row>
    <row r="149" spans="1:30" x14ac:dyDescent="0.35">
      <c r="A149" s="413" t="s">
        <v>125</v>
      </c>
      <c r="B149" s="413"/>
      <c r="C149" s="413"/>
      <c r="D149" s="413"/>
      <c r="E149" s="413"/>
      <c r="F149" s="413"/>
      <c r="G149" s="413"/>
      <c r="H149" s="413"/>
      <c r="I149" s="413"/>
      <c r="K149" s="409"/>
      <c r="L149" s="410"/>
      <c r="M149" s="409"/>
      <c r="N149" s="410"/>
      <c r="O149" s="409"/>
      <c r="P149" s="410"/>
      <c r="Q149" s="409"/>
      <c r="R149" s="410"/>
      <c r="S149" s="409">
        <v>0.9</v>
      </c>
      <c r="T149" s="410"/>
      <c r="U149" s="409"/>
      <c r="V149" s="410"/>
      <c r="W149" s="409"/>
      <c r="X149" s="410"/>
      <c r="Y149" s="409"/>
      <c r="Z149" s="410"/>
      <c r="AA149" s="409"/>
      <c r="AB149" s="410"/>
      <c r="AC149" s="409"/>
      <c r="AD149" s="410"/>
    </row>
    <row r="150" spans="1:30" x14ac:dyDescent="0.35">
      <c r="A150" s="413" t="s">
        <v>126</v>
      </c>
      <c r="B150" s="413"/>
      <c r="C150" s="413"/>
      <c r="D150" s="413"/>
      <c r="E150" s="413"/>
      <c r="F150" s="413"/>
      <c r="G150" s="413"/>
      <c r="H150" s="413"/>
      <c r="I150" s="413"/>
      <c r="K150" s="409"/>
      <c r="L150" s="410"/>
      <c r="M150" s="409"/>
      <c r="N150" s="410"/>
      <c r="O150" s="409"/>
      <c r="P150" s="410"/>
      <c r="Q150" s="409"/>
      <c r="R150" s="410"/>
      <c r="S150" s="409">
        <v>0.9</v>
      </c>
      <c r="T150" s="410"/>
      <c r="U150" s="409"/>
      <c r="V150" s="410"/>
      <c r="W150" s="409"/>
      <c r="X150" s="410"/>
      <c r="Y150" s="409"/>
      <c r="Z150" s="410"/>
      <c r="AA150" s="409"/>
      <c r="AB150" s="410"/>
      <c r="AC150" s="409"/>
      <c r="AD150" s="410"/>
    </row>
    <row r="151" spans="1:30" x14ac:dyDescent="0.35">
      <c r="A151" s="413" t="s">
        <v>127</v>
      </c>
      <c r="B151" s="413"/>
      <c r="C151" s="413"/>
      <c r="D151" s="413"/>
      <c r="E151" s="413"/>
      <c r="F151" s="413"/>
      <c r="G151" s="413"/>
      <c r="H151" s="413"/>
      <c r="I151" s="413"/>
      <c r="K151" s="409"/>
      <c r="L151" s="410"/>
      <c r="M151" s="409"/>
      <c r="N151" s="410"/>
      <c r="O151" s="409"/>
      <c r="P151" s="410"/>
      <c r="Q151" s="409"/>
      <c r="R151" s="410"/>
      <c r="S151" s="409">
        <v>0.9</v>
      </c>
      <c r="T151" s="410"/>
      <c r="U151" s="409"/>
      <c r="V151" s="410"/>
      <c r="W151" s="409"/>
      <c r="X151" s="410"/>
      <c r="Y151" s="409"/>
      <c r="Z151" s="410"/>
      <c r="AA151" s="409"/>
      <c r="AB151" s="410"/>
      <c r="AC151" s="409"/>
      <c r="AD151" s="410"/>
    </row>
    <row r="152" spans="1:30" x14ac:dyDescent="0.35">
      <c r="A152" s="413" t="s">
        <v>128</v>
      </c>
      <c r="B152" s="413"/>
      <c r="C152" s="413"/>
      <c r="D152" s="413"/>
      <c r="E152" s="413"/>
      <c r="F152" s="413"/>
      <c r="G152" s="413"/>
      <c r="H152" s="413"/>
      <c r="I152" s="413"/>
      <c r="K152" s="409"/>
      <c r="L152" s="410"/>
      <c r="M152" s="409"/>
      <c r="N152" s="410"/>
      <c r="O152" s="409"/>
      <c r="P152" s="410"/>
      <c r="Q152" s="409"/>
      <c r="R152" s="410"/>
      <c r="S152" s="409">
        <v>0.9</v>
      </c>
      <c r="T152" s="410"/>
      <c r="U152" s="409"/>
      <c r="V152" s="410"/>
      <c r="W152" s="409"/>
      <c r="X152" s="410"/>
      <c r="Y152" s="409"/>
      <c r="Z152" s="410"/>
      <c r="AA152" s="409"/>
      <c r="AB152" s="410"/>
      <c r="AC152" s="409"/>
      <c r="AD152" s="410"/>
    </row>
    <row r="153" spans="1:30" x14ac:dyDescent="0.35">
      <c r="A153" s="413" t="s">
        <v>133</v>
      </c>
      <c r="B153" s="413"/>
      <c r="C153" s="413"/>
      <c r="D153" s="413"/>
      <c r="E153" s="413"/>
      <c r="F153" s="413"/>
      <c r="G153" s="413"/>
      <c r="H153" s="413"/>
      <c r="I153" s="413"/>
      <c r="K153" s="409"/>
      <c r="L153" s="410"/>
      <c r="M153" s="409"/>
      <c r="N153" s="410"/>
      <c r="O153" s="409"/>
      <c r="P153" s="410"/>
      <c r="Q153" s="409"/>
      <c r="R153" s="410"/>
      <c r="S153" s="409">
        <v>0.9</v>
      </c>
      <c r="T153" s="410"/>
      <c r="U153" s="409"/>
      <c r="V153" s="410"/>
      <c r="W153" s="409"/>
      <c r="X153" s="410"/>
      <c r="Y153" s="409"/>
      <c r="Z153" s="410"/>
      <c r="AA153" s="409"/>
      <c r="AB153" s="410"/>
      <c r="AC153" s="409"/>
      <c r="AD153" s="410"/>
    </row>
    <row r="154" spans="1:30" x14ac:dyDescent="0.35">
      <c r="A154" s="413" t="s">
        <v>123</v>
      </c>
      <c r="B154" s="413"/>
      <c r="C154" s="413"/>
      <c r="D154" s="413"/>
      <c r="E154" s="413"/>
      <c r="F154" s="413"/>
      <c r="G154" s="413"/>
      <c r="H154" s="413"/>
      <c r="I154" s="413"/>
      <c r="K154" s="409"/>
      <c r="L154" s="410"/>
      <c r="M154" s="409"/>
      <c r="N154" s="410"/>
      <c r="O154" s="409"/>
      <c r="P154" s="410"/>
      <c r="Q154" s="409"/>
      <c r="R154" s="410"/>
      <c r="S154" s="409">
        <v>0.9</v>
      </c>
      <c r="T154" s="410"/>
      <c r="U154" s="409"/>
      <c r="V154" s="410"/>
      <c r="W154" s="409"/>
      <c r="X154" s="410"/>
      <c r="Y154" s="409"/>
      <c r="Z154" s="410"/>
      <c r="AA154" s="409"/>
      <c r="AB154" s="410"/>
      <c r="AC154" s="409"/>
      <c r="AD154" s="410"/>
    </row>
    <row r="155" spans="1:30" x14ac:dyDescent="0.35">
      <c r="A155" s="413" t="s">
        <v>124</v>
      </c>
      <c r="B155" s="413"/>
      <c r="C155" s="413"/>
      <c r="D155" s="413"/>
      <c r="E155" s="413"/>
      <c r="F155" s="413"/>
      <c r="G155" s="413"/>
      <c r="H155" s="413"/>
      <c r="I155" s="413"/>
      <c r="K155" s="409"/>
      <c r="L155" s="410"/>
      <c r="M155" s="409"/>
      <c r="N155" s="410"/>
      <c r="O155" s="409"/>
      <c r="P155" s="410"/>
      <c r="Q155" s="409"/>
      <c r="R155" s="410"/>
      <c r="S155" s="409">
        <v>0.9</v>
      </c>
      <c r="T155" s="410"/>
      <c r="U155" s="409"/>
      <c r="V155" s="410"/>
      <c r="W155" s="409"/>
      <c r="X155" s="410"/>
      <c r="Y155" s="409"/>
      <c r="Z155" s="410"/>
      <c r="AA155" s="409"/>
      <c r="AB155" s="410"/>
      <c r="AC155" s="409"/>
      <c r="AD155" s="410"/>
    </row>
    <row r="156" spans="1:30" ht="8.5" customHeight="1" x14ac:dyDescent="0.35"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spans="1:30" x14ac:dyDescent="0.35">
      <c r="A157" s="543" t="s">
        <v>134</v>
      </c>
      <c r="B157" s="543"/>
      <c r="C157" s="543"/>
      <c r="D157" s="543"/>
      <c r="E157" s="543"/>
      <c r="F157" s="543"/>
      <c r="G157" s="543"/>
      <c r="H157" s="543"/>
      <c r="I157" s="543"/>
      <c r="K157" s="186"/>
      <c r="L157" s="186"/>
      <c r="M157" s="186"/>
      <c r="N157" s="186"/>
      <c r="O157" s="186"/>
      <c r="P157" s="186"/>
      <c r="Q157" s="186"/>
      <c r="R157" s="186"/>
      <c r="S157" s="186"/>
      <c r="T157" s="186"/>
      <c r="U157" s="186"/>
      <c r="V157" s="186"/>
      <c r="W157" s="186"/>
      <c r="X157" s="186"/>
      <c r="Y157" s="186"/>
      <c r="Z157" s="186"/>
      <c r="AA157" s="186"/>
      <c r="AB157" s="186"/>
      <c r="AC157" s="186"/>
      <c r="AD157" s="186"/>
    </row>
    <row r="158" spans="1:30" x14ac:dyDescent="0.35">
      <c r="A158" s="413" t="s">
        <v>136</v>
      </c>
      <c r="B158" s="413"/>
      <c r="C158" s="413"/>
      <c r="D158" s="413"/>
      <c r="E158" s="413"/>
      <c r="F158" s="413"/>
      <c r="G158" s="413"/>
      <c r="H158" s="413"/>
      <c r="I158" s="413"/>
      <c r="K158" s="409"/>
      <c r="L158" s="410"/>
      <c r="M158" s="409"/>
      <c r="N158" s="410"/>
      <c r="O158" s="409"/>
      <c r="P158" s="410"/>
      <c r="Q158" s="409"/>
      <c r="R158" s="410"/>
      <c r="S158" s="409">
        <v>0.7</v>
      </c>
      <c r="T158" s="410"/>
      <c r="U158" s="409"/>
      <c r="V158" s="410"/>
      <c r="W158" s="409"/>
      <c r="X158" s="410"/>
      <c r="Y158" s="409"/>
      <c r="Z158" s="410"/>
      <c r="AA158" s="409"/>
      <c r="AB158" s="410"/>
      <c r="AC158" s="409"/>
      <c r="AD158" s="410"/>
    </row>
    <row r="159" spans="1:30" x14ac:dyDescent="0.35">
      <c r="A159" s="413" t="s">
        <v>135</v>
      </c>
      <c r="B159" s="413"/>
      <c r="C159" s="413"/>
      <c r="D159" s="413"/>
      <c r="E159" s="413"/>
      <c r="F159" s="413"/>
      <c r="G159" s="413"/>
      <c r="H159" s="413"/>
      <c r="I159" s="413"/>
      <c r="K159" s="409"/>
      <c r="L159" s="410"/>
      <c r="M159" s="409"/>
      <c r="N159" s="410"/>
      <c r="O159" s="409"/>
      <c r="P159" s="410"/>
      <c r="Q159" s="409"/>
      <c r="R159" s="410"/>
      <c r="S159" s="409">
        <v>0.7</v>
      </c>
      <c r="T159" s="410"/>
      <c r="U159" s="409"/>
      <c r="V159" s="410"/>
      <c r="W159" s="409"/>
      <c r="X159" s="410"/>
      <c r="Y159" s="409"/>
      <c r="Z159" s="410"/>
      <c r="AA159" s="409"/>
      <c r="AB159" s="410"/>
      <c r="AC159" s="409"/>
      <c r="AD159" s="410"/>
    </row>
    <row r="160" spans="1:30" x14ac:dyDescent="0.35">
      <c r="A160" s="413" t="s">
        <v>137</v>
      </c>
      <c r="B160" s="413"/>
      <c r="C160" s="413"/>
      <c r="D160" s="413"/>
      <c r="E160" s="413"/>
      <c r="F160" s="413"/>
      <c r="G160" s="413"/>
      <c r="H160" s="413"/>
      <c r="I160" s="413"/>
      <c r="K160" s="409"/>
      <c r="L160" s="410"/>
      <c r="M160" s="409"/>
      <c r="N160" s="410"/>
      <c r="O160" s="409"/>
      <c r="P160" s="410"/>
      <c r="Q160" s="409"/>
      <c r="R160" s="410"/>
      <c r="S160" s="409">
        <v>0.7</v>
      </c>
      <c r="T160" s="410"/>
      <c r="U160" s="409"/>
      <c r="V160" s="410"/>
      <c r="W160" s="409"/>
      <c r="X160" s="410"/>
      <c r="Y160" s="409"/>
      <c r="Z160" s="410"/>
      <c r="AA160" s="409"/>
      <c r="AB160" s="410"/>
      <c r="AC160" s="409"/>
      <c r="AD160" s="410"/>
    </row>
    <row r="161" spans="1:30" x14ac:dyDescent="0.35">
      <c r="A161" s="413" t="s">
        <v>138</v>
      </c>
      <c r="B161" s="413"/>
      <c r="C161" s="413"/>
      <c r="D161" s="413"/>
      <c r="E161" s="413"/>
      <c r="F161" s="413"/>
      <c r="G161" s="413"/>
      <c r="H161" s="413"/>
      <c r="I161" s="413"/>
      <c r="K161" s="409"/>
      <c r="L161" s="410"/>
      <c r="M161" s="409"/>
      <c r="N161" s="410"/>
      <c r="O161" s="409"/>
      <c r="P161" s="410"/>
      <c r="Q161" s="409"/>
      <c r="R161" s="410"/>
      <c r="S161" s="409">
        <v>0.7</v>
      </c>
      <c r="T161" s="410"/>
      <c r="U161" s="409"/>
      <c r="V161" s="410"/>
      <c r="W161" s="409"/>
      <c r="X161" s="410"/>
      <c r="Y161" s="409"/>
      <c r="Z161" s="410"/>
      <c r="AA161" s="409"/>
      <c r="AB161" s="410"/>
      <c r="AC161" s="409"/>
      <c r="AD161" s="410"/>
    </row>
    <row r="162" spans="1:30" x14ac:dyDescent="0.35">
      <c r="A162" s="413" t="s">
        <v>139</v>
      </c>
      <c r="B162" s="413"/>
      <c r="C162" s="413"/>
      <c r="D162" s="413"/>
      <c r="E162" s="413"/>
      <c r="F162" s="413"/>
      <c r="G162" s="413"/>
      <c r="H162" s="413"/>
      <c r="I162" s="413"/>
      <c r="K162" s="409"/>
      <c r="L162" s="410"/>
      <c r="M162" s="409"/>
      <c r="N162" s="410"/>
      <c r="O162" s="409"/>
      <c r="P162" s="410"/>
      <c r="Q162" s="409"/>
      <c r="R162" s="410"/>
      <c r="S162" s="409">
        <v>0.7</v>
      </c>
      <c r="T162" s="410"/>
      <c r="U162" s="409"/>
      <c r="V162" s="410"/>
      <c r="W162" s="409"/>
      <c r="X162" s="410"/>
      <c r="Y162" s="409"/>
      <c r="Z162" s="410"/>
      <c r="AA162" s="409"/>
      <c r="AB162" s="410"/>
      <c r="AC162" s="409"/>
      <c r="AD162" s="410"/>
    </row>
    <row r="163" spans="1:30" x14ac:dyDescent="0.35">
      <c r="A163" s="413" t="s">
        <v>140</v>
      </c>
      <c r="B163" s="413"/>
      <c r="C163" s="413"/>
      <c r="D163" s="413"/>
      <c r="E163" s="413"/>
      <c r="F163" s="413"/>
      <c r="G163" s="413"/>
      <c r="H163" s="413"/>
      <c r="I163" s="413"/>
      <c r="K163" s="409"/>
      <c r="L163" s="410"/>
      <c r="M163" s="409"/>
      <c r="N163" s="410"/>
      <c r="O163" s="409"/>
      <c r="P163" s="410"/>
      <c r="Q163" s="409"/>
      <c r="R163" s="410"/>
      <c r="S163" s="409">
        <v>0.7</v>
      </c>
      <c r="T163" s="410"/>
      <c r="U163" s="409"/>
      <c r="V163" s="410"/>
      <c r="W163" s="409"/>
      <c r="X163" s="410"/>
      <c r="Y163" s="409"/>
      <c r="Z163" s="410"/>
      <c r="AA163" s="409"/>
      <c r="AB163" s="410"/>
      <c r="AC163" s="409"/>
      <c r="AD163" s="410"/>
    </row>
    <row r="164" spans="1:30" x14ac:dyDescent="0.35">
      <c r="A164" s="413" t="s">
        <v>141</v>
      </c>
      <c r="B164" s="413"/>
      <c r="C164" s="413"/>
      <c r="D164" s="413"/>
      <c r="E164" s="413"/>
      <c r="F164" s="413"/>
      <c r="G164" s="413"/>
      <c r="H164" s="413"/>
      <c r="I164" s="413"/>
      <c r="K164" s="409"/>
      <c r="L164" s="410"/>
      <c r="M164" s="409"/>
      <c r="N164" s="410"/>
      <c r="O164" s="409"/>
      <c r="P164" s="410"/>
      <c r="Q164" s="409"/>
      <c r="R164" s="410"/>
      <c r="S164" s="409">
        <v>0.7</v>
      </c>
      <c r="T164" s="410"/>
      <c r="U164" s="409"/>
      <c r="V164" s="410"/>
      <c r="W164" s="409"/>
      <c r="X164" s="410"/>
      <c r="Y164" s="409"/>
      <c r="Z164" s="410"/>
      <c r="AA164" s="409"/>
      <c r="AB164" s="410"/>
      <c r="AC164" s="409"/>
      <c r="AD164" s="410"/>
    </row>
    <row r="165" spans="1:30" x14ac:dyDescent="0.35">
      <c r="A165" s="413" t="s">
        <v>142</v>
      </c>
      <c r="B165" s="413"/>
      <c r="C165" s="413"/>
      <c r="D165" s="413"/>
      <c r="E165" s="413"/>
      <c r="F165" s="413"/>
      <c r="G165" s="413"/>
      <c r="H165" s="413"/>
      <c r="I165" s="413"/>
      <c r="K165" s="409"/>
      <c r="L165" s="410"/>
      <c r="M165" s="409"/>
      <c r="N165" s="410"/>
      <c r="O165" s="409"/>
      <c r="P165" s="410"/>
      <c r="Q165" s="409"/>
      <c r="R165" s="410"/>
      <c r="S165" s="409">
        <v>0.7</v>
      </c>
      <c r="T165" s="410"/>
      <c r="U165" s="409"/>
      <c r="V165" s="410"/>
      <c r="W165" s="409"/>
      <c r="X165" s="410"/>
      <c r="Y165" s="409"/>
      <c r="Z165" s="410"/>
      <c r="AA165" s="409"/>
      <c r="AB165" s="410"/>
      <c r="AC165" s="409"/>
      <c r="AD165" s="410"/>
    </row>
    <row r="166" spans="1:30" x14ac:dyDescent="0.35">
      <c r="A166" s="413" t="s">
        <v>143</v>
      </c>
      <c r="B166" s="413"/>
      <c r="C166" s="413"/>
      <c r="D166" s="413"/>
      <c r="E166" s="413"/>
      <c r="F166" s="413"/>
      <c r="G166" s="413"/>
      <c r="H166" s="413"/>
      <c r="I166" s="413"/>
      <c r="K166" s="409"/>
      <c r="L166" s="410"/>
      <c r="M166" s="409"/>
      <c r="N166" s="410"/>
      <c r="O166" s="409"/>
      <c r="P166" s="410"/>
      <c r="Q166" s="409"/>
      <c r="R166" s="410"/>
      <c r="S166" s="409">
        <v>0.7</v>
      </c>
      <c r="T166" s="410"/>
      <c r="U166" s="409"/>
      <c r="V166" s="410"/>
      <c r="W166" s="409"/>
      <c r="X166" s="410"/>
      <c r="Y166" s="409"/>
      <c r="Z166" s="410"/>
      <c r="AA166" s="409"/>
      <c r="AB166" s="410"/>
      <c r="AC166" s="409"/>
      <c r="AD166" s="410"/>
    </row>
    <row r="167" spans="1:30" x14ac:dyDescent="0.35">
      <c r="A167" s="413" t="s">
        <v>144</v>
      </c>
      <c r="B167" s="413"/>
      <c r="C167" s="413"/>
      <c r="D167" s="413"/>
      <c r="E167" s="413"/>
      <c r="F167" s="413"/>
      <c r="G167" s="413"/>
      <c r="H167" s="413"/>
      <c r="I167" s="413"/>
      <c r="K167" s="409"/>
      <c r="L167" s="410"/>
      <c r="M167" s="409"/>
      <c r="N167" s="410"/>
      <c r="O167" s="409"/>
      <c r="P167" s="410"/>
      <c r="Q167" s="409"/>
      <c r="R167" s="410"/>
      <c r="S167" s="409">
        <v>0.7</v>
      </c>
      <c r="T167" s="410"/>
      <c r="U167" s="409"/>
      <c r="V167" s="410"/>
      <c r="W167" s="409"/>
      <c r="X167" s="410"/>
      <c r="Y167" s="409"/>
      <c r="Z167" s="410"/>
      <c r="AA167" s="409"/>
      <c r="AB167" s="410"/>
      <c r="AC167" s="409"/>
      <c r="AD167" s="410"/>
    </row>
    <row r="168" spans="1:30" x14ac:dyDescent="0.35">
      <c r="A168" s="413" t="s">
        <v>145</v>
      </c>
      <c r="B168" s="413"/>
      <c r="C168" s="413"/>
      <c r="D168" s="413"/>
      <c r="E168" s="413"/>
      <c r="F168" s="413"/>
      <c r="G168" s="413"/>
      <c r="H168" s="413"/>
      <c r="I168" s="413"/>
      <c r="K168" s="409"/>
      <c r="L168" s="410"/>
      <c r="M168" s="409"/>
      <c r="N168" s="410"/>
      <c r="O168" s="409"/>
      <c r="P168" s="410"/>
      <c r="Q168" s="409"/>
      <c r="R168" s="410"/>
      <c r="S168" s="409">
        <v>0.7</v>
      </c>
      <c r="T168" s="410"/>
      <c r="U168" s="409"/>
      <c r="V168" s="410"/>
      <c r="W168" s="409"/>
      <c r="X168" s="410"/>
      <c r="Y168" s="409"/>
      <c r="Z168" s="410"/>
      <c r="AA168" s="409"/>
      <c r="AB168" s="410"/>
      <c r="AC168" s="409"/>
      <c r="AD168" s="410"/>
    </row>
    <row r="169" spans="1:30" ht="8.5" customHeight="1" x14ac:dyDescent="0.35"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spans="1:30" x14ac:dyDescent="0.35">
      <c r="A170" s="543" t="s">
        <v>146</v>
      </c>
      <c r="B170" s="543"/>
      <c r="C170" s="543"/>
      <c r="D170" s="543"/>
      <c r="E170" s="543"/>
      <c r="F170" s="543"/>
      <c r="G170" s="543"/>
      <c r="H170" s="543"/>
      <c r="I170" s="543"/>
      <c r="K170" s="186"/>
      <c r="L170" s="186"/>
      <c r="M170" s="186"/>
      <c r="N170" s="186"/>
      <c r="O170" s="186"/>
      <c r="P170" s="186"/>
      <c r="Q170" s="186"/>
      <c r="R170" s="186"/>
      <c r="S170" s="186"/>
      <c r="T170" s="186"/>
      <c r="U170" s="186"/>
      <c r="V170" s="186"/>
      <c r="W170" s="186"/>
      <c r="X170" s="186"/>
      <c r="Y170" s="186"/>
      <c r="Z170" s="186"/>
      <c r="AA170" s="186"/>
      <c r="AB170" s="186"/>
      <c r="AC170" s="186"/>
      <c r="AD170" s="186"/>
    </row>
    <row r="171" spans="1:30" x14ac:dyDescent="0.35">
      <c r="A171" s="413" t="s">
        <v>149</v>
      </c>
      <c r="B171" s="413"/>
      <c r="C171" s="413"/>
      <c r="D171" s="413"/>
      <c r="E171" s="413"/>
      <c r="F171" s="413"/>
      <c r="G171" s="413"/>
      <c r="H171" s="413"/>
      <c r="I171" s="413"/>
      <c r="K171" s="409"/>
      <c r="L171" s="410"/>
      <c r="M171" s="409"/>
      <c r="N171" s="410"/>
      <c r="O171" s="409"/>
      <c r="P171" s="410"/>
      <c r="Q171" s="409"/>
      <c r="R171" s="410"/>
      <c r="S171" s="409">
        <v>0.7</v>
      </c>
      <c r="T171" s="410"/>
      <c r="U171" s="409"/>
      <c r="V171" s="410"/>
      <c r="W171" s="409"/>
      <c r="X171" s="410"/>
      <c r="Y171" s="409"/>
      <c r="Z171" s="410"/>
      <c r="AA171" s="409"/>
      <c r="AB171" s="410"/>
      <c r="AC171" s="409"/>
      <c r="AD171" s="410"/>
    </row>
    <row r="172" spans="1:30" x14ac:dyDescent="0.35">
      <c r="A172" s="413" t="s">
        <v>148</v>
      </c>
      <c r="B172" s="413"/>
      <c r="C172" s="413"/>
      <c r="D172" s="413"/>
      <c r="E172" s="413"/>
      <c r="F172" s="413"/>
      <c r="G172" s="413"/>
      <c r="H172" s="413"/>
      <c r="I172" s="413"/>
      <c r="K172" s="409"/>
      <c r="L172" s="410"/>
      <c r="M172" s="409"/>
      <c r="N172" s="410"/>
      <c r="O172" s="409"/>
      <c r="P172" s="410"/>
      <c r="Q172" s="409"/>
      <c r="R172" s="410"/>
      <c r="S172" s="409">
        <v>0.7</v>
      </c>
      <c r="T172" s="410"/>
      <c r="U172" s="409"/>
      <c r="V172" s="410"/>
      <c r="W172" s="409"/>
      <c r="X172" s="410"/>
      <c r="Y172" s="409"/>
      <c r="Z172" s="410"/>
      <c r="AA172" s="409"/>
      <c r="AB172" s="410"/>
      <c r="AC172" s="409"/>
      <c r="AD172" s="410"/>
    </row>
    <row r="173" spans="1:30" x14ac:dyDescent="0.35">
      <c r="A173" s="429" t="s">
        <v>150</v>
      </c>
      <c r="B173" s="430"/>
      <c r="C173" s="430"/>
      <c r="D173" s="430"/>
      <c r="E173" s="430"/>
      <c r="F173" s="430"/>
      <c r="G173" s="430"/>
      <c r="H173" s="430"/>
      <c r="I173" s="431"/>
      <c r="K173" s="409"/>
      <c r="L173" s="410"/>
      <c r="M173" s="409"/>
      <c r="N173" s="410"/>
      <c r="O173" s="409"/>
      <c r="P173" s="410"/>
      <c r="Q173" s="409"/>
      <c r="R173" s="410"/>
      <c r="S173" s="409">
        <v>0.7</v>
      </c>
      <c r="T173" s="410"/>
      <c r="U173" s="409"/>
      <c r="V173" s="410"/>
      <c r="W173" s="409"/>
      <c r="X173" s="410"/>
      <c r="Y173" s="409"/>
      <c r="Z173" s="410"/>
      <c r="AA173" s="409"/>
      <c r="AB173" s="410"/>
      <c r="AC173" s="409"/>
      <c r="AD173" s="410"/>
    </row>
    <row r="174" spans="1:30" x14ac:dyDescent="0.35">
      <c r="A174" s="413" t="s">
        <v>147</v>
      </c>
      <c r="B174" s="413"/>
      <c r="C174" s="413"/>
      <c r="D174" s="413"/>
      <c r="E174" s="413"/>
      <c r="F174" s="413"/>
      <c r="G174" s="413"/>
      <c r="H174" s="413"/>
      <c r="I174" s="413"/>
      <c r="K174" s="409"/>
      <c r="L174" s="410"/>
      <c r="M174" s="409"/>
      <c r="N174" s="410"/>
      <c r="O174" s="409"/>
      <c r="P174" s="410"/>
      <c r="Q174" s="409"/>
      <c r="R174" s="410"/>
      <c r="S174" s="409">
        <v>0.7</v>
      </c>
      <c r="T174" s="410"/>
      <c r="U174" s="409"/>
      <c r="V174" s="410"/>
      <c r="W174" s="409"/>
      <c r="X174" s="410"/>
      <c r="Y174" s="409"/>
      <c r="Z174" s="410"/>
      <c r="AA174" s="409"/>
      <c r="AB174" s="410"/>
      <c r="AC174" s="409"/>
      <c r="AD174" s="410"/>
    </row>
    <row r="175" spans="1:30" ht="8.5" customHeight="1" x14ac:dyDescent="0.35"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spans="1:30" x14ac:dyDescent="0.35">
      <c r="A176" s="543" t="s">
        <v>151</v>
      </c>
      <c r="B176" s="543"/>
      <c r="C176" s="543"/>
      <c r="D176" s="543"/>
      <c r="E176" s="543"/>
      <c r="F176" s="543"/>
      <c r="G176" s="543"/>
      <c r="H176" s="543"/>
      <c r="I176" s="543"/>
      <c r="K176" s="186"/>
      <c r="L176" s="186"/>
      <c r="M176" s="186"/>
      <c r="N176" s="186"/>
      <c r="O176" s="186"/>
      <c r="P176" s="186"/>
      <c r="Q176" s="186"/>
      <c r="R176" s="186"/>
      <c r="S176" s="186"/>
      <c r="T176" s="186"/>
      <c r="U176" s="186"/>
      <c r="V176" s="186"/>
      <c r="W176" s="186"/>
      <c r="X176" s="186"/>
      <c r="Y176" s="186"/>
      <c r="Z176" s="186"/>
      <c r="AA176" s="186"/>
      <c r="AB176" s="186"/>
      <c r="AC176" s="186"/>
      <c r="AD176" s="186"/>
    </row>
    <row r="177" spans="1:30" x14ac:dyDescent="0.35">
      <c r="A177" s="413" t="s">
        <v>154</v>
      </c>
      <c r="B177" s="413"/>
      <c r="C177" s="413"/>
      <c r="D177" s="413"/>
      <c r="E177" s="413"/>
      <c r="F177" s="413"/>
      <c r="G177" s="413"/>
      <c r="H177" s="413"/>
      <c r="I177" s="413"/>
      <c r="K177" s="409"/>
      <c r="L177" s="410"/>
      <c r="M177" s="409"/>
      <c r="N177" s="410"/>
      <c r="O177" s="409"/>
      <c r="P177" s="410"/>
      <c r="Q177" s="409"/>
      <c r="R177" s="410"/>
      <c r="S177" s="409">
        <v>1</v>
      </c>
      <c r="T177" s="410"/>
      <c r="U177" s="409"/>
      <c r="V177" s="410"/>
      <c r="W177" s="409"/>
      <c r="X177" s="410"/>
      <c r="Y177" s="409"/>
      <c r="Z177" s="410"/>
      <c r="AA177" s="421"/>
      <c r="AB177" s="421"/>
      <c r="AC177" s="409"/>
      <c r="AD177" s="410"/>
    </row>
    <row r="178" spans="1:30" x14ac:dyDescent="0.35">
      <c r="A178" s="413" t="s">
        <v>367</v>
      </c>
      <c r="B178" s="413"/>
      <c r="C178" s="413"/>
      <c r="D178" s="413"/>
      <c r="E178" s="413"/>
      <c r="F178" s="413"/>
      <c r="G178" s="413"/>
      <c r="H178" s="413"/>
      <c r="I178" s="413"/>
      <c r="K178" s="421"/>
      <c r="L178" s="421"/>
      <c r="M178" s="409"/>
      <c r="N178" s="410"/>
      <c r="O178" s="409"/>
      <c r="P178" s="410"/>
      <c r="Q178" s="409"/>
      <c r="R178" s="410"/>
      <c r="S178" s="421">
        <v>1</v>
      </c>
      <c r="T178" s="421"/>
      <c r="U178" s="409"/>
      <c r="V178" s="410"/>
      <c r="W178" s="421"/>
      <c r="X178" s="421"/>
      <c r="Y178" s="409"/>
      <c r="Z178" s="410"/>
      <c r="AA178" s="409"/>
      <c r="AB178" s="410"/>
      <c r="AC178" s="409"/>
      <c r="AD178" s="410"/>
    </row>
    <row r="179" spans="1:30" x14ac:dyDescent="0.35">
      <c r="A179" s="413" t="s">
        <v>152</v>
      </c>
      <c r="B179" s="413"/>
      <c r="C179" s="413"/>
      <c r="D179" s="413"/>
      <c r="E179" s="413"/>
      <c r="F179" s="413"/>
      <c r="G179" s="413"/>
      <c r="H179" s="413"/>
      <c r="I179" s="413"/>
      <c r="K179" s="409"/>
      <c r="L179" s="410"/>
      <c r="M179" s="409"/>
      <c r="N179" s="410"/>
      <c r="O179" s="409"/>
      <c r="P179" s="410"/>
      <c r="Q179" s="409"/>
      <c r="R179" s="410"/>
      <c r="S179" s="409">
        <v>1</v>
      </c>
      <c r="T179" s="410"/>
      <c r="U179" s="409"/>
      <c r="V179" s="410"/>
      <c r="W179" s="409"/>
      <c r="X179" s="410"/>
      <c r="Y179" s="409"/>
      <c r="Z179" s="410"/>
      <c r="AA179" s="421"/>
      <c r="AB179" s="421"/>
      <c r="AC179" s="409"/>
      <c r="AD179" s="410"/>
    </row>
    <row r="180" spans="1:30" x14ac:dyDescent="0.35">
      <c r="A180" s="413" t="s">
        <v>366</v>
      </c>
      <c r="B180" s="413"/>
      <c r="C180" s="413"/>
      <c r="D180" s="413"/>
      <c r="E180" s="413"/>
      <c r="F180" s="413"/>
      <c r="G180" s="413"/>
      <c r="H180" s="413"/>
      <c r="I180" s="413"/>
      <c r="K180" s="421"/>
      <c r="L180" s="421"/>
      <c r="M180" s="409"/>
      <c r="N180" s="410"/>
      <c r="O180" s="409"/>
      <c r="P180" s="410"/>
      <c r="Q180" s="409"/>
      <c r="R180" s="410"/>
      <c r="S180" s="409">
        <v>1</v>
      </c>
      <c r="T180" s="410"/>
      <c r="U180" s="409"/>
      <c r="V180" s="410"/>
      <c r="W180" s="421"/>
      <c r="X180" s="421"/>
      <c r="Y180" s="409"/>
      <c r="Z180" s="410"/>
      <c r="AA180" s="421"/>
      <c r="AB180" s="421"/>
      <c r="AC180" s="409"/>
      <c r="AD180" s="410"/>
    </row>
    <row r="181" spans="1:30" x14ac:dyDescent="0.35">
      <c r="A181" s="413" t="s">
        <v>153</v>
      </c>
      <c r="B181" s="413"/>
      <c r="C181" s="413"/>
      <c r="D181" s="413"/>
      <c r="E181" s="413"/>
      <c r="F181" s="413"/>
      <c r="G181" s="413"/>
      <c r="H181" s="413"/>
      <c r="I181" s="413"/>
      <c r="K181" s="409"/>
      <c r="L181" s="410"/>
      <c r="M181" s="409"/>
      <c r="N181" s="410"/>
      <c r="O181" s="409"/>
      <c r="P181" s="410"/>
      <c r="Q181" s="409"/>
      <c r="R181" s="410"/>
      <c r="S181" s="421">
        <v>1</v>
      </c>
      <c r="T181" s="421"/>
      <c r="U181" s="409"/>
      <c r="V181" s="410"/>
      <c r="W181" s="409"/>
      <c r="X181" s="410"/>
      <c r="Y181" s="409"/>
      <c r="Z181" s="410"/>
      <c r="AA181" s="409"/>
      <c r="AB181" s="410"/>
      <c r="AC181" s="409"/>
      <c r="AD181" s="410"/>
    </row>
    <row r="182" spans="1:30" ht="8.5" customHeight="1" x14ac:dyDescent="0.35"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spans="1:30" x14ac:dyDescent="0.35">
      <c r="A183" s="543" t="s">
        <v>155</v>
      </c>
      <c r="B183" s="543"/>
      <c r="C183" s="543"/>
      <c r="D183" s="543"/>
      <c r="E183" s="543"/>
      <c r="F183" s="543"/>
      <c r="G183" s="543"/>
      <c r="H183" s="543"/>
      <c r="I183" s="543"/>
      <c r="K183" s="186"/>
      <c r="L183" s="186"/>
      <c r="M183" s="186"/>
      <c r="N183" s="186"/>
      <c r="O183" s="186"/>
      <c r="P183" s="186"/>
      <c r="Q183" s="186"/>
      <c r="R183" s="186"/>
      <c r="S183" s="186"/>
      <c r="T183" s="186"/>
      <c r="U183" s="186"/>
      <c r="V183" s="186"/>
      <c r="W183" s="186"/>
      <c r="X183" s="186"/>
      <c r="Y183" s="186"/>
      <c r="Z183" s="186"/>
      <c r="AA183" s="186"/>
      <c r="AB183" s="186"/>
      <c r="AC183" s="186"/>
      <c r="AD183" s="186"/>
    </row>
    <row r="184" spans="1:30" x14ac:dyDescent="0.35">
      <c r="A184" s="413" t="s">
        <v>157</v>
      </c>
      <c r="B184" s="413"/>
      <c r="C184" s="413"/>
      <c r="D184" s="413"/>
      <c r="E184" s="413"/>
      <c r="F184" s="413"/>
      <c r="G184" s="413"/>
      <c r="H184" s="413"/>
      <c r="I184" s="413"/>
      <c r="K184" s="409"/>
      <c r="L184" s="410"/>
      <c r="M184" s="409"/>
      <c r="N184" s="410"/>
      <c r="O184" s="409"/>
      <c r="P184" s="410"/>
      <c r="Q184" s="409"/>
      <c r="R184" s="410"/>
      <c r="S184" s="409">
        <v>0.7</v>
      </c>
      <c r="T184" s="410"/>
      <c r="U184" s="409"/>
      <c r="V184" s="410"/>
      <c r="W184" s="409"/>
      <c r="X184" s="410"/>
      <c r="Y184" s="409"/>
      <c r="Z184" s="410"/>
      <c r="AA184" s="409"/>
      <c r="AB184" s="410"/>
      <c r="AC184" s="409"/>
      <c r="AD184" s="410"/>
    </row>
    <row r="185" spans="1:30" x14ac:dyDescent="0.35">
      <c r="A185" s="413" t="s">
        <v>156</v>
      </c>
      <c r="B185" s="413"/>
      <c r="C185" s="413"/>
      <c r="D185" s="413"/>
      <c r="E185" s="413"/>
      <c r="F185" s="413"/>
      <c r="G185" s="413"/>
      <c r="H185" s="413"/>
      <c r="I185" s="413"/>
      <c r="K185" s="409"/>
      <c r="L185" s="410"/>
      <c r="M185" s="409"/>
      <c r="N185" s="410"/>
      <c r="O185" s="409"/>
      <c r="P185" s="410"/>
      <c r="Q185" s="409"/>
      <c r="R185" s="410"/>
      <c r="S185" s="409">
        <v>0.7</v>
      </c>
      <c r="T185" s="410"/>
      <c r="U185" s="409"/>
      <c r="V185" s="410"/>
      <c r="W185" s="421"/>
      <c r="X185" s="421"/>
      <c r="Y185" s="409"/>
      <c r="Z185" s="410"/>
      <c r="AA185" s="409"/>
      <c r="AB185" s="410"/>
      <c r="AC185" s="409"/>
      <c r="AD185" s="410"/>
    </row>
    <row r="186" spans="1:30" x14ac:dyDescent="0.35">
      <c r="A186" s="413" t="s">
        <v>158</v>
      </c>
      <c r="B186" s="413"/>
      <c r="C186" s="413"/>
      <c r="D186" s="413"/>
      <c r="E186" s="413"/>
      <c r="F186" s="413"/>
      <c r="G186" s="413"/>
      <c r="H186" s="413"/>
      <c r="I186" s="413"/>
      <c r="K186" s="409"/>
      <c r="L186" s="410"/>
      <c r="M186" s="409"/>
      <c r="N186" s="410"/>
      <c r="O186" s="409"/>
      <c r="P186" s="410"/>
      <c r="Q186" s="409"/>
      <c r="R186" s="410"/>
      <c r="S186" s="409">
        <v>0.7</v>
      </c>
      <c r="T186" s="410"/>
      <c r="U186" s="409"/>
      <c r="V186" s="410"/>
      <c r="W186" s="409"/>
      <c r="X186" s="410"/>
      <c r="Y186" s="409"/>
      <c r="Z186" s="410"/>
      <c r="AA186" s="409"/>
      <c r="AB186" s="410"/>
      <c r="AC186" s="409"/>
      <c r="AD186" s="410"/>
    </row>
    <row r="187" spans="1:30" x14ac:dyDescent="0.35">
      <c r="A187" s="413" t="s">
        <v>264</v>
      </c>
      <c r="B187" s="413"/>
      <c r="C187" s="413"/>
      <c r="D187" s="413"/>
      <c r="E187" s="413"/>
      <c r="F187" s="413"/>
      <c r="G187" s="413"/>
      <c r="H187" s="413"/>
      <c r="I187" s="413"/>
      <c r="K187" s="409"/>
      <c r="L187" s="410"/>
      <c r="M187" s="409"/>
      <c r="N187" s="410"/>
      <c r="O187" s="409"/>
      <c r="P187" s="410"/>
      <c r="Q187" s="409"/>
      <c r="R187" s="410"/>
      <c r="S187" s="409">
        <v>0.7</v>
      </c>
      <c r="T187" s="410"/>
      <c r="U187" s="409"/>
      <c r="V187" s="410"/>
      <c r="W187" s="409"/>
      <c r="X187" s="410"/>
      <c r="Y187" s="409"/>
      <c r="Z187" s="410"/>
      <c r="AA187" s="409"/>
      <c r="AB187" s="410"/>
      <c r="AC187" s="409"/>
      <c r="AD187" s="410"/>
    </row>
    <row r="188" spans="1:30" x14ac:dyDescent="0.35">
      <c r="A188" s="413" t="s">
        <v>265</v>
      </c>
      <c r="B188" s="413"/>
      <c r="C188" s="413"/>
      <c r="D188" s="413"/>
      <c r="E188" s="413"/>
      <c r="F188" s="413"/>
      <c r="G188" s="413"/>
      <c r="H188" s="413"/>
      <c r="I188" s="413"/>
      <c r="K188" s="409"/>
      <c r="L188" s="410"/>
      <c r="M188" s="409"/>
      <c r="N188" s="410"/>
      <c r="O188" s="409"/>
      <c r="P188" s="410"/>
      <c r="Q188" s="409"/>
      <c r="R188" s="410"/>
      <c r="S188" s="409">
        <v>0.7</v>
      </c>
      <c r="T188" s="410"/>
      <c r="U188" s="409"/>
      <c r="V188" s="410"/>
      <c r="W188" s="421"/>
      <c r="X188" s="421"/>
      <c r="Y188" s="409"/>
      <c r="Z188" s="410"/>
      <c r="AA188" s="409"/>
      <c r="AB188" s="410"/>
      <c r="AC188" s="409"/>
      <c r="AD188" s="410"/>
    </row>
    <row r="189" spans="1:30" ht="8.5" customHeight="1" x14ac:dyDescent="0.35"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spans="1:30" x14ac:dyDescent="0.35">
      <c r="A190" s="543" t="s">
        <v>159</v>
      </c>
      <c r="B190" s="543"/>
      <c r="C190" s="543"/>
      <c r="D190" s="543"/>
      <c r="E190" s="543"/>
      <c r="F190" s="543"/>
      <c r="G190" s="543"/>
      <c r="H190" s="543"/>
      <c r="I190" s="543"/>
      <c r="K190" s="186"/>
      <c r="L190" s="186"/>
      <c r="M190" s="186"/>
      <c r="N190" s="186"/>
      <c r="O190" s="186"/>
      <c r="P190" s="186"/>
      <c r="Q190" s="186"/>
      <c r="R190" s="186"/>
      <c r="S190" s="186"/>
      <c r="T190" s="186"/>
      <c r="U190" s="186"/>
      <c r="V190" s="186"/>
      <c r="W190" s="186"/>
      <c r="X190" s="186"/>
      <c r="Y190" s="186"/>
      <c r="Z190" s="186"/>
      <c r="AA190" s="186"/>
      <c r="AB190" s="186"/>
      <c r="AC190" s="186"/>
      <c r="AD190" s="186"/>
    </row>
    <row r="191" spans="1:30" x14ac:dyDescent="0.35">
      <c r="A191" s="413" t="s">
        <v>160</v>
      </c>
      <c r="B191" s="413"/>
      <c r="C191" s="413"/>
      <c r="D191" s="413"/>
      <c r="E191" s="413"/>
      <c r="F191" s="413"/>
      <c r="G191" s="413"/>
      <c r="H191" s="413"/>
      <c r="I191" s="413"/>
      <c r="K191" s="409"/>
      <c r="L191" s="410"/>
      <c r="M191" s="409"/>
      <c r="N191" s="410"/>
      <c r="O191" s="409"/>
      <c r="P191" s="410"/>
      <c r="Q191" s="409"/>
      <c r="R191" s="410"/>
      <c r="S191" s="409">
        <v>0.8</v>
      </c>
      <c r="T191" s="410"/>
      <c r="U191" s="409"/>
      <c r="V191" s="410"/>
      <c r="W191" s="409"/>
      <c r="X191" s="410"/>
      <c r="Y191" s="409"/>
      <c r="Z191" s="410"/>
      <c r="AA191" s="409"/>
      <c r="AB191" s="410"/>
      <c r="AC191" s="409"/>
      <c r="AD191" s="410"/>
    </row>
    <row r="192" spans="1:30" x14ac:dyDescent="0.35">
      <c r="A192" s="413" t="s">
        <v>423</v>
      </c>
      <c r="B192" s="413"/>
      <c r="C192" s="413"/>
      <c r="D192" s="413"/>
      <c r="E192" s="413"/>
      <c r="F192" s="413"/>
      <c r="G192" s="413"/>
      <c r="H192" s="413"/>
      <c r="I192" s="413"/>
      <c r="K192" s="409"/>
      <c r="L192" s="410"/>
      <c r="M192" s="409"/>
      <c r="N192" s="410"/>
      <c r="O192" s="409"/>
      <c r="P192" s="410"/>
      <c r="Q192" s="409"/>
      <c r="R192" s="410"/>
      <c r="S192" s="409">
        <v>0.8</v>
      </c>
      <c r="T192" s="410"/>
      <c r="U192" s="409"/>
      <c r="V192" s="410"/>
      <c r="W192" s="409"/>
      <c r="X192" s="410"/>
      <c r="Y192" s="409"/>
      <c r="Z192" s="410"/>
      <c r="AA192" s="409"/>
      <c r="AB192" s="410"/>
      <c r="AC192" s="409"/>
      <c r="AD192" s="410"/>
    </row>
    <row r="193" spans="1:30" x14ac:dyDescent="0.35">
      <c r="A193" s="413" t="s">
        <v>161</v>
      </c>
      <c r="B193" s="413"/>
      <c r="C193" s="413"/>
      <c r="D193" s="413"/>
      <c r="E193" s="413"/>
      <c r="F193" s="413"/>
      <c r="G193" s="413"/>
      <c r="H193" s="413"/>
      <c r="I193" s="413"/>
      <c r="K193" s="409"/>
      <c r="L193" s="410"/>
      <c r="M193" s="409"/>
      <c r="N193" s="410"/>
      <c r="O193" s="409"/>
      <c r="P193" s="410"/>
      <c r="Q193" s="409"/>
      <c r="R193" s="410"/>
      <c r="S193" s="409">
        <v>0.8</v>
      </c>
      <c r="T193" s="410"/>
      <c r="U193" s="409"/>
      <c r="V193" s="410"/>
      <c r="W193" s="409"/>
      <c r="X193" s="410"/>
      <c r="Y193" s="409"/>
      <c r="Z193" s="410"/>
      <c r="AA193" s="409"/>
      <c r="AB193" s="410"/>
      <c r="AC193" s="409"/>
      <c r="AD193" s="410"/>
    </row>
    <row r="194" spans="1:30" x14ac:dyDescent="0.35">
      <c r="A194" s="413" t="s">
        <v>162</v>
      </c>
      <c r="B194" s="413"/>
      <c r="C194" s="413"/>
      <c r="D194" s="413"/>
      <c r="E194" s="413"/>
      <c r="F194" s="413"/>
      <c r="G194" s="413"/>
      <c r="H194" s="413"/>
      <c r="I194" s="413"/>
      <c r="K194" s="409"/>
      <c r="L194" s="410"/>
      <c r="M194" s="409"/>
      <c r="N194" s="410"/>
      <c r="O194" s="409"/>
      <c r="P194" s="410"/>
      <c r="Q194" s="409"/>
      <c r="R194" s="410"/>
      <c r="S194" s="409">
        <v>0.8</v>
      </c>
      <c r="T194" s="410"/>
      <c r="U194" s="409"/>
      <c r="V194" s="410"/>
      <c r="W194" s="409"/>
      <c r="X194" s="410"/>
      <c r="Y194" s="409"/>
      <c r="Z194" s="410"/>
      <c r="AA194" s="409"/>
      <c r="AB194" s="410"/>
      <c r="AC194" s="409"/>
      <c r="AD194" s="410"/>
    </row>
    <row r="195" spans="1:30" x14ac:dyDescent="0.35">
      <c r="A195" s="413" t="s">
        <v>165</v>
      </c>
      <c r="B195" s="413"/>
      <c r="C195" s="413"/>
      <c r="D195" s="413"/>
      <c r="E195" s="413"/>
      <c r="F195" s="413"/>
      <c r="G195" s="413"/>
      <c r="H195" s="413"/>
      <c r="I195" s="413"/>
      <c r="K195" s="409"/>
      <c r="L195" s="410"/>
      <c r="M195" s="409"/>
      <c r="N195" s="410"/>
      <c r="O195" s="409"/>
      <c r="P195" s="410"/>
      <c r="Q195" s="409"/>
      <c r="R195" s="410"/>
      <c r="S195" s="409">
        <v>0.8</v>
      </c>
      <c r="T195" s="410"/>
      <c r="U195" s="409"/>
      <c r="V195" s="410"/>
      <c r="W195" s="409"/>
      <c r="X195" s="410"/>
      <c r="Y195" s="409"/>
      <c r="Z195" s="410"/>
      <c r="AA195" s="409"/>
      <c r="AB195" s="410"/>
      <c r="AC195" s="409"/>
      <c r="AD195" s="410"/>
    </row>
    <row r="196" spans="1:30" x14ac:dyDescent="0.35">
      <c r="A196" s="413" t="s">
        <v>163</v>
      </c>
      <c r="B196" s="413"/>
      <c r="C196" s="413"/>
      <c r="D196" s="413"/>
      <c r="E196" s="413"/>
      <c r="F196" s="413"/>
      <c r="G196" s="413"/>
      <c r="H196" s="413"/>
      <c r="I196" s="413"/>
      <c r="K196" s="409"/>
      <c r="L196" s="410"/>
      <c r="M196" s="409"/>
      <c r="N196" s="410"/>
      <c r="O196" s="409"/>
      <c r="P196" s="410"/>
      <c r="Q196" s="409"/>
      <c r="R196" s="410"/>
      <c r="S196" s="409">
        <v>1.1000000000000001</v>
      </c>
      <c r="T196" s="410"/>
      <c r="U196" s="409"/>
      <c r="V196" s="410"/>
      <c r="W196" s="409"/>
      <c r="X196" s="410"/>
      <c r="Y196" s="409"/>
      <c r="Z196" s="410"/>
      <c r="AA196" s="409"/>
      <c r="AB196" s="410"/>
      <c r="AC196" s="409"/>
      <c r="AD196" s="410"/>
    </row>
    <row r="197" spans="1:30" x14ac:dyDescent="0.35">
      <c r="A197" s="413" t="s">
        <v>167</v>
      </c>
      <c r="B197" s="413"/>
      <c r="C197" s="413"/>
      <c r="D197" s="413"/>
      <c r="E197" s="413"/>
      <c r="F197" s="413"/>
      <c r="G197" s="413"/>
      <c r="H197" s="413"/>
      <c r="I197" s="413"/>
      <c r="K197" s="409"/>
      <c r="L197" s="410"/>
      <c r="M197" s="409"/>
      <c r="N197" s="410"/>
      <c r="O197" s="409"/>
      <c r="P197" s="410"/>
      <c r="Q197" s="409"/>
      <c r="R197" s="410"/>
      <c r="S197" s="409">
        <v>0.8</v>
      </c>
      <c r="T197" s="410"/>
      <c r="U197" s="409"/>
      <c r="V197" s="410"/>
      <c r="W197" s="409"/>
      <c r="X197" s="410"/>
      <c r="Y197" s="409"/>
      <c r="Z197" s="410"/>
      <c r="AA197" s="409"/>
      <c r="AB197" s="410"/>
      <c r="AC197" s="409"/>
      <c r="AD197" s="410"/>
    </row>
    <row r="198" spans="1:30" x14ac:dyDescent="0.35">
      <c r="A198" s="413" t="s">
        <v>430</v>
      </c>
      <c r="B198" s="413"/>
      <c r="C198" s="413"/>
      <c r="D198" s="413"/>
      <c r="E198" s="413"/>
      <c r="F198" s="413"/>
      <c r="G198" s="413"/>
      <c r="H198" s="413"/>
      <c r="I198" s="413"/>
      <c r="K198" s="409"/>
      <c r="L198" s="410"/>
      <c r="M198" s="409"/>
      <c r="N198" s="410"/>
      <c r="O198" s="409"/>
      <c r="P198" s="410"/>
      <c r="Q198" s="409"/>
      <c r="R198" s="410"/>
      <c r="S198" s="409">
        <v>0.8</v>
      </c>
      <c r="T198" s="410"/>
      <c r="U198" s="409"/>
      <c r="V198" s="410"/>
      <c r="W198" s="409"/>
      <c r="X198" s="410"/>
      <c r="Y198" s="409"/>
      <c r="Z198" s="410"/>
      <c r="AA198" s="409"/>
      <c r="AB198" s="410"/>
      <c r="AC198" s="409"/>
      <c r="AD198" s="410"/>
    </row>
    <row r="199" spans="1:30" x14ac:dyDescent="0.35">
      <c r="A199" s="413" t="s">
        <v>430</v>
      </c>
      <c r="B199" s="413"/>
      <c r="C199" s="413"/>
      <c r="D199" s="413"/>
      <c r="E199" s="413"/>
      <c r="F199" s="413"/>
      <c r="G199" s="413"/>
      <c r="H199" s="413"/>
      <c r="I199" s="413"/>
      <c r="K199" s="409"/>
      <c r="L199" s="410"/>
      <c r="M199" s="409"/>
      <c r="N199" s="410"/>
      <c r="O199" s="409"/>
      <c r="P199" s="410"/>
      <c r="Q199" s="409"/>
      <c r="R199" s="410"/>
      <c r="S199" s="409">
        <v>0.8</v>
      </c>
      <c r="T199" s="410"/>
      <c r="U199" s="409"/>
      <c r="V199" s="410"/>
      <c r="W199" s="409"/>
      <c r="X199" s="410"/>
      <c r="Y199" s="409"/>
      <c r="Z199" s="410"/>
      <c r="AA199" s="409"/>
      <c r="AB199" s="410"/>
      <c r="AC199" s="409"/>
      <c r="AD199" s="410"/>
    </row>
    <row r="200" spans="1:30" x14ac:dyDescent="0.35">
      <c r="A200" s="413" t="s">
        <v>430</v>
      </c>
      <c r="B200" s="413"/>
      <c r="C200" s="413"/>
      <c r="D200" s="413"/>
      <c r="E200" s="413"/>
      <c r="F200" s="413"/>
      <c r="G200" s="413"/>
      <c r="H200" s="413"/>
      <c r="I200" s="413"/>
      <c r="K200" s="409"/>
      <c r="L200" s="410"/>
      <c r="M200" s="409"/>
      <c r="N200" s="410"/>
      <c r="O200" s="409"/>
      <c r="P200" s="410"/>
      <c r="Q200" s="409"/>
      <c r="R200" s="410"/>
      <c r="S200" s="409">
        <v>0.8</v>
      </c>
      <c r="T200" s="410"/>
      <c r="U200" s="409"/>
      <c r="V200" s="410"/>
      <c r="W200" s="409"/>
      <c r="X200" s="410"/>
      <c r="Y200" s="409"/>
      <c r="Z200" s="410"/>
      <c r="AA200" s="409"/>
      <c r="AB200" s="410"/>
      <c r="AC200" s="409"/>
      <c r="AD200" s="410"/>
    </row>
    <row r="201" spans="1:30" x14ac:dyDescent="0.35">
      <c r="A201" s="413" t="s">
        <v>166</v>
      </c>
      <c r="B201" s="413"/>
      <c r="C201" s="413"/>
      <c r="D201" s="413"/>
      <c r="E201" s="413"/>
      <c r="F201" s="413"/>
      <c r="G201" s="413"/>
      <c r="H201" s="413"/>
      <c r="I201" s="413"/>
      <c r="K201" s="409"/>
      <c r="L201" s="410"/>
      <c r="M201" s="409"/>
      <c r="N201" s="410"/>
      <c r="O201" s="409"/>
      <c r="P201" s="410"/>
      <c r="Q201" s="409"/>
      <c r="R201" s="410"/>
      <c r="S201" s="409">
        <v>0.8</v>
      </c>
      <c r="T201" s="410"/>
      <c r="U201" s="409"/>
      <c r="V201" s="410"/>
      <c r="W201" s="409"/>
      <c r="X201" s="410"/>
      <c r="Y201" s="409"/>
      <c r="Z201" s="410"/>
      <c r="AA201" s="409"/>
      <c r="AB201" s="410"/>
      <c r="AC201" s="409"/>
      <c r="AD201" s="410"/>
    </row>
    <row r="202" spans="1:30" x14ac:dyDescent="0.35">
      <c r="A202" s="413" t="s">
        <v>164</v>
      </c>
      <c r="B202" s="413"/>
      <c r="C202" s="413"/>
      <c r="D202" s="413"/>
      <c r="E202" s="413"/>
      <c r="F202" s="413"/>
      <c r="G202" s="413"/>
      <c r="H202" s="413"/>
      <c r="I202" s="413"/>
      <c r="K202" s="409"/>
      <c r="L202" s="410"/>
      <c r="M202" s="409"/>
      <c r="N202" s="410"/>
      <c r="O202" s="409"/>
      <c r="P202" s="410"/>
      <c r="Q202" s="409"/>
      <c r="R202" s="410"/>
      <c r="S202" s="409">
        <v>0.8</v>
      </c>
      <c r="T202" s="410"/>
      <c r="U202" s="409"/>
      <c r="V202" s="410"/>
      <c r="W202" s="409"/>
      <c r="X202" s="410"/>
      <c r="Y202" s="409"/>
      <c r="Z202" s="410"/>
      <c r="AA202" s="409"/>
      <c r="AB202" s="410"/>
      <c r="AC202" s="409"/>
      <c r="AD202" s="410"/>
    </row>
    <row r="203" spans="1:30" x14ac:dyDescent="0.35">
      <c r="A203" s="413" t="s">
        <v>186</v>
      </c>
      <c r="B203" s="413"/>
      <c r="C203" s="413"/>
      <c r="D203" s="413"/>
      <c r="E203" s="413"/>
      <c r="F203" s="413"/>
      <c r="G203" s="413"/>
      <c r="H203" s="413"/>
      <c r="I203" s="413"/>
      <c r="K203" s="409"/>
      <c r="L203" s="410"/>
      <c r="M203" s="409"/>
      <c r="N203" s="410"/>
      <c r="O203" s="409"/>
      <c r="P203" s="410"/>
      <c r="Q203" s="409"/>
      <c r="R203" s="410"/>
      <c r="S203" s="409">
        <v>0.8</v>
      </c>
      <c r="T203" s="410"/>
      <c r="U203" s="409"/>
      <c r="V203" s="410"/>
      <c r="W203" s="409"/>
      <c r="X203" s="410"/>
      <c r="Y203" s="409"/>
      <c r="Z203" s="410"/>
      <c r="AA203" s="409"/>
      <c r="AB203" s="410"/>
      <c r="AC203" s="409"/>
      <c r="AD203" s="410"/>
    </row>
    <row r="204" spans="1:30" ht="8.5" customHeight="1" x14ac:dyDescent="0.35"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spans="1:30" x14ac:dyDescent="0.35">
      <c r="A205" s="543" t="s">
        <v>168</v>
      </c>
      <c r="B205" s="543"/>
      <c r="C205" s="543"/>
      <c r="D205" s="543"/>
      <c r="E205" s="543"/>
      <c r="F205" s="543"/>
      <c r="G205" s="543"/>
      <c r="H205" s="543"/>
      <c r="I205" s="543"/>
      <c r="K205" s="186"/>
      <c r="L205" s="186"/>
      <c r="M205" s="186"/>
      <c r="N205" s="186"/>
      <c r="O205" s="186"/>
      <c r="P205" s="186"/>
      <c r="Q205" s="186"/>
      <c r="R205" s="186"/>
      <c r="S205" s="186"/>
      <c r="T205" s="186"/>
      <c r="U205" s="186"/>
      <c r="V205" s="186"/>
      <c r="W205" s="186"/>
      <c r="X205" s="186"/>
      <c r="Y205" s="186"/>
      <c r="Z205" s="186"/>
      <c r="AA205" s="186"/>
      <c r="AB205" s="186"/>
      <c r="AC205" s="186"/>
      <c r="AD205" s="186"/>
    </row>
    <row r="206" spans="1:30" x14ac:dyDescent="0.35">
      <c r="A206" s="413" t="s">
        <v>170</v>
      </c>
      <c r="B206" s="413"/>
      <c r="C206" s="413"/>
      <c r="D206" s="413"/>
      <c r="E206" s="413"/>
      <c r="F206" s="413"/>
      <c r="G206" s="413"/>
      <c r="H206" s="413"/>
      <c r="I206" s="413"/>
      <c r="K206" s="409"/>
      <c r="L206" s="410"/>
      <c r="M206" s="409"/>
      <c r="N206" s="410"/>
      <c r="O206" s="409"/>
      <c r="P206" s="410"/>
      <c r="Q206" s="409"/>
      <c r="R206" s="410"/>
      <c r="S206" s="409">
        <v>0.7</v>
      </c>
      <c r="T206" s="410"/>
      <c r="U206" s="409"/>
      <c r="V206" s="410"/>
      <c r="W206" s="409"/>
      <c r="X206" s="410"/>
      <c r="Y206" s="409"/>
      <c r="Z206" s="410"/>
      <c r="AA206" s="409"/>
      <c r="AB206" s="410"/>
      <c r="AC206" s="409"/>
      <c r="AD206" s="410"/>
    </row>
    <row r="207" spans="1:30" x14ac:dyDescent="0.35">
      <c r="A207" s="413" t="s">
        <v>251</v>
      </c>
      <c r="B207" s="413"/>
      <c r="C207" s="413"/>
      <c r="D207" s="413"/>
      <c r="E207" s="413"/>
      <c r="F207" s="413"/>
      <c r="G207" s="413"/>
      <c r="H207" s="413"/>
      <c r="I207" s="413"/>
      <c r="K207" s="409"/>
      <c r="L207" s="410"/>
      <c r="M207" s="409"/>
      <c r="N207" s="410"/>
      <c r="O207" s="409"/>
      <c r="P207" s="410"/>
      <c r="Q207" s="409"/>
      <c r="R207" s="410"/>
      <c r="S207" s="409">
        <v>0.7</v>
      </c>
      <c r="T207" s="410"/>
      <c r="U207" s="409"/>
      <c r="V207" s="410"/>
      <c r="W207" s="409"/>
      <c r="X207" s="410"/>
      <c r="Y207" s="409"/>
      <c r="Z207" s="410"/>
      <c r="AA207" s="409"/>
      <c r="AB207" s="410"/>
      <c r="AC207" s="409"/>
      <c r="AD207" s="410"/>
    </row>
    <row r="208" spans="1:30" x14ac:dyDescent="0.35">
      <c r="A208" s="413" t="s">
        <v>171</v>
      </c>
      <c r="B208" s="413"/>
      <c r="C208" s="413"/>
      <c r="D208" s="413"/>
      <c r="E208" s="413"/>
      <c r="F208" s="413"/>
      <c r="G208" s="413"/>
      <c r="H208" s="413"/>
      <c r="I208" s="413"/>
      <c r="K208" s="409"/>
      <c r="L208" s="410"/>
      <c r="M208" s="409"/>
      <c r="N208" s="410"/>
      <c r="O208" s="409"/>
      <c r="P208" s="410"/>
      <c r="Q208" s="409"/>
      <c r="R208" s="410"/>
      <c r="S208" s="409">
        <v>1.1000000000000001</v>
      </c>
      <c r="T208" s="410"/>
      <c r="U208" s="409"/>
      <c r="V208" s="410"/>
      <c r="W208" s="421"/>
      <c r="X208" s="421"/>
      <c r="Y208" s="409"/>
      <c r="Z208" s="410"/>
      <c r="AA208" s="409"/>
      <c r="AB208" s="410"/>
      <c r="AC208" s="409"/>
      <c r="AD208" s="410"/>
    </row>
    <row r="209" spans="1:30" x14ac:dyDescent="0.35">
      <c r="A209" s="413" t="s">
        <v>169</v>
      </c>
      <c r="B209" s="413"/>
      <c r="C209" s="413"/>
      <c r="D209" s="413"/>
      <c r="E209" s="413"/>
      <c r="F209" s="413"/>
      <c r="G209" s="413"/>
      <c r="H209" s="413"/>
      <c r="I209" s="413"/>
      <c r="K209" s="409"/>
      <c r="L209" s="410"/>
      <c r="M209" s="409"/>
      <c r="N209" s="410"/>
      <c r="O209" s="409"/>
      <c r="P209" s="410"/>
      <c r="Q209" s="409"/>
      <c r="R209" s="410"/>
      <c r="S209" s="409">
        <v>0.7</v>
      </c>
      <c r="T209" s="410"/>
      <c r="U209" s="409"/>
      <c r="V209" s="410"/>
      <c r="W209" s="409"/>
      <c r="X209" s="410"/>
      <c r="Y209" s="409"/>
      <c r="Z209" s="410"/>
      <c r="AA209" s="409"/>
      <c r="AB209" s="410"/>
      <c r="AC209" s="409"/>
      <c r="AD209" s="410"/>
    </row>
    <row r="210" spans="1:30" ht="8.5" customHeight="1" x14ac:dyDescent="0.35"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spans="1:30" x14ac:dyDescent="0.35">
      <c r="A211" s="543" t="s">
        <v>383</v>
      </c>
      <c r="B211" s="543"/>
      <c r="C211" s="543"/>
      <c r="D211" s="543"/>
      <c r="E211" s="543"/>
      <c r="F211" s="543"/>
      <c r="G211" s="543"/>
      <c r="H211" s="543"/>
      <c r="I211" s="543"/>
      <c r="K211" s="186"/>
      <c r="L211" s="186"/>
      <c r="M211" s="186"/>
      <c r="N211" s="186"/>
      <c r="O211" s="186"/>
      <c r="P211" s="186"/>
      <c r="Q211" s="186"/>
      <c r="R211" s="186"/>
      <c r="S211" s="186"/>
      <c r="T211" s="186"/>
      <c r="U211" s="186"/>
      <c r="V211" s="186"/>
      <c r="W211" s="186"/>
      <c r="X211" s="186"/>
      <c r="Y211" s="186"/>
      <c r="Z211" s="186"/>
      <c r="AA211" s="186"/>
      <c r="AB211" s="186"/>
      <c r="AC211" s="186"/>
      <c r="AD211" s="186"/>
    </row>
    <row r="212" spans="1:30" x14ac:dyDescent="0.35">
      <c r="A212" s="413" t="s">
        <v>384</v>
      </c>
      <c r="B212" s="413"/>
      <c r="C212" s="413"/>
      <c r="D212" s="413"/>
      <c r="E212" s="413"/>
      <c r="F212" s="413"/>
      <c r="G212" s="413"/>
      <c r="H212" s="413"/>
      <c r="I212" s="413"/>
      <c r="K212" s="409"/>
      <c r="L212" s="410"/>
      <c r="M212" s="409"/>
      <c r="N212" s="410"/>
      <c r="O212" s="409"/>
      <c r="P212" s="410"/>
      <c r="Q212" s="409"/>
      <c r="R212" s="410"/>
      <c r="S212" s="409">
        <v>1</v>
      </c>
      <c r="T212" s="410"/>
      <c r="U212" s="409"/>
      <c r="V212" s="410"/>
      <c r="W212" s="409"/>
      <c r="X212" s="410"/>
      <c r="Y212" s="409"/>
      <c r="Z212" s="410"/>
      <c r="AA212" s="409"/>
      <c r="AB212" s="410"/>
      <c r="AC212" s="409"/>
      <c r="AD212" s="410"/>
    </row>
    <row r="213" spans="1:30" x14ac:dyDescent="0.35">
      <c r="A213" s="413" t="s">
        <v>385</v>
      </c>
      <c r="B213" s="413"/>
      <c r="C213" s="413"/>
      <c r="D213" s="413"/>
      <c r="E213" s="413"/>
      <c r="F213" s="413"/>
      <c r="G213" s="413"/>
      <c r="H213" s="413"/>
      <c r="I213" s="413"/>
      <c r="K213" s="409"/>
      <c r="L213" s="410"/>
      <c r="M213" s="409"/>
      <c r="N213" s="410"/>
      <c r="O213" s="409"/>
      <c r="P213" s="410"/>
      <c r="Q213" s="409"/>
      <c r="R213" s="410"/>
      <c r="S213" s="409">
        <v>0.7</v>
      </c>
      <c r="T213" s="410"/>
      <c r="U213" s="409"/>
      <c r="V213" s="410"/>
      <c r="W213" s="409"/>
      <c r="X213" s="410"/>
      <c r="Y213" s="409"/>
      <c r="Z213" s="410"/>
      <c r="AA213" s="409"/>
      <c r="AB213" s="410"/>
      <c r="AC213" s="409"/>
      <c r="AD213" s="410"/>
    </row>
    <row r="216" spans="1:30" ht="15.5" outlineLevel="1" x14ac:dyDescent="0.35">
      <c r="A216" s="158" t="s">
        <v>525</v>
      </c>
    </row>
    <row r="217" spans="1:30" ht="7.5" customHeight="1" outlineLevel="1" x14ac:dyDescent="0.35"/>
    <row r="218" spans="1:30" s="156" customFormat="1" outlineLevel="1" x14ac:dyDescent="0.35">
      <c r="A218" s="187"/>
      <c r="B218" s="155"/>
      <c r="C218" s="155"/>
      <c r="D218" s="155"/>
      <c r="E218" s="155"/>
      <c r="F218" s="155"/>
      <c r="G218" s="155"/>
      <c r="H218" s="155"/>
      <c r="I218" s="155"/>
    </row>
    <row r="219" spans="1:30" s="156" customFormat="1" outlineLevel="1" x14ac:dyDescent="0.35">
      <c r="A219" s="187"/>
      <c r="B219" s="155"/>
      <c r="C219" s="155"/>
      <c r="D219" s="155"/>
      <c r="E219" s="155"/>
      <c r="F219" s="155"/>
      <c r="G219" s="155"/>
      <c r="H219" s="155"/>
      <c r="I219" s="155"/>
    </row>
    <row r="220" spans="1:30" s="156" customFormat="1" outlineLevel="1" x14ac:dyDescent="0.35">
      <c r="A220" s="187"/>
      <c r="B220" s="155"/>
      <c r="C220" s="155"/>
      <c r="D220" s="155"/>
      <c r="E220" s="155"/>
      <c r="F220" s="155"/>
      <c r="G220" s="155"/>
      <c r="H220" s="155"/>
      <c r="I220" s="155"/>
    </row>
    <row r="221" spans="1:30" s="156" customFormat="1" outlineLevel="1" x14ac:dyDescent="0.35">
      <c r="A221" s="187"/>
      <c r="B221" s="155"/>
      <c r="C221" s="155"/>
      <c r="D221" s="155"/>
      <c r="E221" s="155"/>
      <c r="F221" s="155"/>
      <c r="G221" s="155"/>
      <c r="H221" s="155"/>
      <c r="I221" s="155"/>
    </row>
    <row r="222" spans="1:30" s="156" customFormat="1" outlineLevel="1" x14ac:dyDescent="0.35">
      <c r="A222" s="187"/>
      <c r="B222" s="155"/>
      <c r="C222" s="155"/>
      <c r="D222" s="155"/>
      <c r="E222" s="155"/>
      <c r="F222" s="155"/>
      <c r="G222" s="155"/>
      <c r="H222" s="155"/>
      <c r="I222" s="155"/>
    </row>
    <row r="223" spans="1:30" s="156" customFormat="1" outlineLevel="1" x14ac:dyDescent="0.35">
      <c r="A223" s="187"/>
      <c r="B223" s="155"/>
      <c r="C223" s="155"/>
      <c r="D223" s="155"/>
      <c r="E223" s="155"/>
      <c r="F223" s="155"/>
      <c r="G223" s="155"/>
      <c r="H223" s="155"/>
      <c r="I223" s="155"/>
    </row>
    <row r="224" spans="1:30" s="156" customFormat="1" outlineLevel="1" x14ac:dyDescent="0.35">
      <c r="A224" s="187"/>
      <c r="B224" s="155"/>
      <c r="C224" s="155"/>
      <c r="D224" s="155"/>
      <c r="E224" s="155"/>
      <c r="F224" s="155"/>
      <c r="G224" s="155"/>
      <c r="H224" s="155"/>
      <c r="I224" s="155"/>
    </row>
    <row r="225" spans="1:9" s="156" customFormat="1" outlineLevel="1" x14ac:dyDescent="0.35">
      <c r="A225" s="187"/>
      <c r="B225" s="155"/>
      <c r="C225" s="155"/>
      <c r="D225" s="155"/>
      <c r="E225" s="155"/>
      <c r="F225" s="155"/>
      <c r="G225" s="155"/>
      <c r="H225" s="155"/>
      <c r="I225" s="155"/>
    </row>
    <row r="226" spans="1:9" s="156" customFormat="1" outlineLevel="1" x14ac:dyDescent="0.35">
      <c r="A226" s="187"/>
      <c r="B226" s="155"/>
      <c r="C226" s="155"/>
      <c r="D226" s="155"/>
      <c r="E226" s="155"/>
      <c r="F226" s="155"/>
      <c r="G226" s="155"/>
      <c r="H226" s="155"/>
      <c r="I226" s="155"/>
    </row>
    <row r="227" spans="1:9" s="156" customFormat="1" outlineLevel="1" x14ac:dyDescent="0.35">
      <c r="A227" s="187"/>
      <c r="B227" s="155"/>
      <c r="C227" s="155"/>
      <c r="D227" s="155"/>
      <c r="E227" s="155"/>
      <c r="F227" s="155"/>
      <c r="G227" s="155"/>
      <c r="H227" s="155"/>
      <c r="I227" s="155"/>
    </row>
    <row r="228" spans="1:9" s="156" customFormat="1" outlineLevel="1" x14ac:dyDescent="0.35">
      <c r="A228" s="187"/>
      <c r="B228" s="155"/>
      <c r="C228" s="155"/>
      <c r="D228" s="155"/>
      <c r="E228" s="155"/>
      <c r="F228" s="155"/>
      <c r="G228" s="155"/>
      <c r="H228" s="155"/>
      <c r="I228" s="155"/>
    </row>
    <row r="229" spans="1:9" s="156" customFormat="1" outlineLevel="1" x14ac:dyDescent="0.35">
      <c r="A229" s="187"/>
      <c r="B229" s="155"/>
      <c r="C229" s="155"/>
      <c r="D229" s="155"/>
      <c r="E229" s="155"/>
      <c r="F229" s="155"/>
      <c r="G229" s="155"/>
      <c r="H229" s="155"/>
      <c r="I229" s="155"/>
    </row>
    <row r="230" spans="1:9" s="156" customFormat="1" outlineLevel="1" x14ac:dyDescent="0.35">
      <c r="A230" s="187"/>
      <c r="B230" s="155"/>
      <c r="C230" s="155"/>
      <c r="D230" s="155"/>
      <c r="E230" s="155"/>
      <c r="F230" s="155"/>
      <c r="G230" s="155"/>
      <c r="H230" s="155"/>
      <c r="I230" s="155"/>
    </row>
    <row r="231" spans="1:9" s="156" customFormat="1" outlineLevel="1" x14ac:dyDescent="0.35">
      <c r="A231" s="187"/>
      <c r="B231" s="155"/>
      <c r="C231" s="155"/>
      <c r="D231" s="155"/>
      <c r="E231" s="155"/>
      <c r="F231" s="155"/>
      <c r="G231" s="155"/>
      <c r="H231" s="155"/>
      <c r="I231" s="155"/>
    </row>
    <row r="232" spans="1:9" s="156" customFormat="1" outlineLevel="1" x14ac:dyDescent="0.35">
      <c r="A232" s="157"/>
      <c r="B232" s="155"/>
      <c r="C232" s="155"/>
      <c r="D232" s="155"/>
      <c r="E232" s="155"/>
      <c r="F232" s="155"/>
      <c r="G232" s="155"/>
      <c r="H232" s="155"/>
      <c r="I232" s="155"/>
    </row>
    <row r="233" spans="1:9" s="156" customFormat="1" outlineLevel="1" x14ac:dyDescent="0.35">
      <c r="A233" s="157"/>
      <c r="B233" s="155"/>
      <c r="C233" s="155"/>
      <c r="D233" s="155"/>
      <c r="E233" s="155"/>
      <c r="F233" s="155"/>
      <c r="G233" s="155"/>
      <c r="H233" s="155"/>
      <c r="I233" s="155"/>
    </row>
    <row r="234" spans="1:9" s="156" customFormat="1" outlineLevel="1" x14ac:dyDescent="0.35">
      <c r="A234" s="157"/>
      <c r="B234" s="155"/>
      <c r="C234" s="155"/>
      <c r="D234" s="155"/>
      <c r="E234" s="155"/>
      <c r="F234" s="155"/>
      <c r="G234" s="155"/>
      <c r="H234" s="155"/>
      <c r="I234" s="155"/>
    </row>
    <row r="235" spans="1:9" s="156" customFormat="1" outlineLevel="1" x14ac:dyDescent="0.35">
      <c r="A235" s="157"/>
      <c r="B235" s="155"/>
      <c r="C235" s="155"/>
      <c r="D235" s="155"/>
      <c r="E235" s="155"/>
      <c r="F235" s="155"/>
      <c r="G235" s="155"/>
      <c r="H235" s="155"/>
      <c r="I235" s="155"/>
    </row>
    <row r="236" spans="1:9" s="156" customFormat="1" outlineLevel="1" x14ac:dyDescent="0.35">
      <c r="A236" s="157"/>
      <c r="B236" s="155"/>
      <c r="C236" s="155"/>
      <c r="D236" s="155"/>
      <c r="E236" s="155"/>
      <c r="F236" s="155"/>
      <c r="G236" s="155"/>
      <c r="H236" s="155"/>
      <c r="I236" s="155"/>
    </row>
    <row r="237" spans="1:9" s="156" customFormat="1" outlineLevel="1" x14ac:dyDescent="0.35">
      <c r="A237" s="157"/>
      <c r="B237" s="155"/>
      <c r="C237" s="155"/>
      <c r="D237" s="155"/>
      <c r="E237" s="155"/>
      <c r="F237" s="155"/>
      <c r="G237" s="155"/>
      <c r="H237" s="155"/>
      <c r="I237" s="155"/>
    </row>
    <row r="238" spans="1:9" s="156" customFormat="1" outlineLevel="1" x14ac:dyDescent="0.35">
      <c r="A238" s="157" t="s">
        <v>513</v>
      </c>
      <c r="B238" s="155"/>
      <c r="C238" s="155"/>
      <c r="D238" s="155"/>
      <c r="E238" s="155"/>
      <c r="F238" s="155"/>
      <c r="G238" s="155"/>
      <c r="H238" s="155"/>
      <c r="I238" s="155"/>
    </row>
    <row r="239" spans="1:9" s="156" customFormat="1" outlineLevel="1" x14ac:dyDescent="0.35">
      <c r="A239" s="157"/>
      <c r="B239" s="155"/>
      <c r="C239" s="155"/>
      <c r="D239" s="155"/>
      <c r="E239" s="155"/>
      <c r="F239" s="155"/>
      <c r="G239" s="155"/>
      <c r="H239" s="155"/>
      <c r="I239" s="155"/>
    </row>
    <row r="240" spans="1:9" s="156" customFormat="1" outlineLevel="1" x14ac:dyDescent="0.35">
      <c r="A240" s="157"/>
      <c r="B240" s="155"/>
      <c r="C240" s="155"/>
      <c r="D240" s="155"/>
      <c r="E240" s="155"/>
      <c r="F240" s="155"/>
      <c r="G240" s="155"/>
      <c r="H240" s="155"/>
      <c r="I240" s="155"/>
    </row>
    <row r="241" spans="1:9" s="156" customFormat="1" outlineLevel="1" x14ac:dyDescent="0.35">
      <c r="A241" s="157"/>
      <c r="B241" s="155"/>
      <c r="C241" s="155"/>
      <c r="D241" s="155"/>
      <c r="E241" s="155"/>
      <c r="F241" s="155"/>
      <c r="G241" s="155"/>
      <c r="H241" s="155"/>
      <c r="I241" s="155"/>
    </row>
    <row r="242" spans="1:9" s="156" customFormat="1" outlineLevel="1" x14ac:dyDescent="0.35">
      <c r="A242" s="157"/>
      <c r="B242" s="155"/>
      <c r="C242" s="155"/>
      <c r="D242" s="155"/>
      <c r="E242" s="155"/>
      <c r="F242" s="155"/>
      <c r="G242" s="155"/>
      <c r="H242" s="155"/>
      <c r="I242" s="155"/>
    </row>
    <row r="243" spans="1:9" s="156" customFormat="1" outlineLevel="1" x14ac:dyDescent="0.35">
      <c r="A243" s="157"/>
      <c r="B243" s="155"/>
      <c r="C243" s="155"/>
      <c r="D243" s="155"/>
      <c r="E243" s="155"/>
      <c r="F243" s="155"/>
      <c r="G243" s="155"/>
      <c r="H243" s="155"/>
      <c r="I243" s="155"/>
    </row>
    <row r="244" spans="1:9" s="156" customFormat="1" outlineLevel="1" x14ac:dyDescent="0.35">
      <c r="A244" s="157"/>
      <c r="B244" s="155"/>
      <c r="C244" s="155"/>
      <c r="D244" s="155"/>
      <c r="E244" s="155"/>
      <c r="F244" s="155"/>
      <c r="G244" s="155"/>
      <c r="H244" s="155"/>
      <c r="I244" s="155"/>
    </row>
    <row r="245" spans="1:9" s="156" customFormat="1" outlineLevel="1" x14ac:dyDescent="0.35">
      <c r="A245" s="157"/>
      <c r="B245" s="155"/>
      <c r="C245" s="155"/>
      <c r="D245" s="155"/>
      <c r="E245" s="155"/>
      <c r="F245" s="155"/>
      <c r="G245" s="155"/>
      <c r="H245" s="155"/>
      <c r="I245" s="155"/>
    </row>
    <row r="246" spans="1:9" s="156" customFormat="1" outlineLevel="1" x14ac:dyDescent="0.35">
      <c r="A246" s="157"/>
      <c r="B246" s="155"/>
      <c r="C246" s="155"/>
      <c r="D246" s="155"/>
      <c r="E246" s="155"/>
      <c r="F246" s="155"/>
      <c r="G246" s="155"/>
      <c r="H246" s="155"/>
      <c r="I246" s="155"/>
    </row>
    <row r="247" spans="1:9" s="156" customFormat="1" outlineLevel="1" x14ac:dyDescent="0.35">
      <c r="A247" s="157"/>
      <c r="B247" s="155"/>
      <c r="C247" s="155"/>
      <c r="D247" s="155"/>
      <c r="E247" s="155"/>
      <c r="F247" s="155"/>
      <c r="G247" s="155"/>
      <c r="H247" s="155"/>
      <c r="I247" s="155"/>
    </row>
    <row r="248" spans="1:9" s="156" customFormat="1" outlineLevel="1" x14ac:dyDescent="0.35">
      <c r="A248" s="157"/>
      <c r="B248" s="155"/>
      <c r="C248" s="155"/>
      <c r="D248" s="155"/>
      <c r="E248" s="155"/>
      <c r="F248" s="155"/>
      <c r="G248" s="155"/>
      <c r="H248" s="155"/>
      <c r="I248" s="155"/>
    </row>
    <row r="249" spans="1:9" s="156" customFormat="1" outlineLevel="1" x14ac:dyDescent="0.35">
      <c r="A249" s="157"/>
      <c r="B249" s="155"/>
      <c r="C249" s="155"/>
      <c r="D249" s="155"/>
      <c r="E249" s="155"/>
      <c r="F249" s="155"/>
      <c r="G249" s="155"/>
      <c r="H249" s="155"/>
      <c r="I249" s="155"/>
    </row>
    <row r="250" spans="1:9" s="156" customFormat="1" outlineLevel="1" x14ac:dyDescent="0.35">
      <c r="A250" s="157"/>
      <c r="B250" s="155"/>
      <c r="C250" s="155"/>
      <c r="D250" s="155"/>
      <c r="E250" s="155"/>
      <c r="F250" s="155"/>
      <c r="G250" s="155"/>
      <c r="H250" s="155"/>
      <c r="I250" s="155"/>
    </row>
    <row r="251" spans="1:9" s="156" customFormat="1" outlineLevel="1" x14ac:dyDescent="0.35">
      <c r="A251" s="157"/>
      <c r="B251" s="155"/>
      <c r="C251" s="155"/>
      <c r="D251" s="155"/>
      <c r="E251" s="155"/>
      <c r="F251" s="155"/>
      <c r="G251" s="155"/>
      <c r="H251" s="155"/>
      <c r="I251" s="155"/>
    </row>
    <row r="252" spans="1:9" s="156" customFormat="1" outlineLevel="1" x14ac:dyDescent="0.35">
      <c r="A252" s="157"/>
      <c r="B252" s="155"/>
      <c r="C252" s="155"/>
      <c r="D252" s="155"/>
      <c r="E252" s="155"/>
      <c r="F252" s="155"/>
      <c r="G252" s="155"/>
      <c r="H252" s="155"/>
      <c r="I252" s="155"/>
    </row>
    <row r="253" spans="1:9" s="156" customFormat="1" outlineLevel="1" x14ac:dyDescent="0.35">
      <c r="A253" s="157"/>
      <c r="B253" s="155"/>
      <c r="C253" s="155"/>
      <c r="D253" s="155"/>
      <c r="E253" s="155"/>
      <c r="F253" s="155"/>
      <c r="G253" s="155"/>
      <c r="H253" s="155"/>
      <c r="I253" s="155"/>
    </row>
    <row r="254" spans="1:9" s="156" customFormat="1" outlineLevel="1" x14ac:dyDescent="0.35">
      <c r="A254" s="157"/>
      <c r="B254" s="155"/>
      <c r="C254" s="155"/>
      <c r="D254" s="155"/>
      <c r="E254" s="155"/>
      <c r="F254" s="155"/>
      <c r="G254" s="155"/>
      <c r="H254" s="155"/>
      <c r="I254" s="155"/>
    </row>
    <row r="255" spans="1:9" s="156" customFormat="1" outlineLevel="1" x14ac:dyDescent="0.35">
      <c r="A255" s="157"/>
      <c r="B255" s="155"/>
      <c r="C255" s="155"/>
      <c r="D255" s="155"/>
      <c r="E255" s="155"/>
      <c r="F255" s="155"/>
      <c r="G255" s="155"/>
      <c r="H255" s="155"/>
      <c r="I255" s="155"/>
    </row>
    <row r="256" spans="1:9" s="156" customFormat="1" outlineLevel="1" x14ac:dyDescent="0.35">
      <c r="A256" s="157"/>
      <c r="B256" s="155"/>
      <c r="C256" s="155"/>
      <c r="D256" s="155"/>
      <c r="E256" s="155"/>
      <c r="F256" s="155"/>
      <c r="G256" s="155"/>
      <c r="H256" s="155"/>
      <c r="I256" s="155"/>
    </row>
    <row r="257" spans="1:30" s="156" customFormat="1" outlineLevel="1" x14ac:dyDescent="0.35">
      <c r="A257" s="157"/>
      <c r="B257" s="155"/>
      <c r="C257" s="155"/>
      <c r="D257" s="155"/>
      <c r="E257" s="155"/>
      <c r="F257" s="155"/>
      <c r="G257" s="155"/>
      <c r="H257" s="155"/>
      <c r="I257" s="155"/>
    </row>
    <row r="258" spans="1:30" s="156" customFormat="1" outlineLevel="1" x14ac:dyDescent="0.35">
      <c r="A258" s="157"/>
      <c r="B258" s="155"/>
      <c r="C258" s="155"/>
      <c r="D258" s="155"/>
      <c r="E258" s="155"/>
      <c r="F258" s="155"/>
      <c r="G258" s="155"/>
      <c r="H258" s="155"/>
      <c r="I258" s="155"/>
    </row>
    <row r="259" spans="1:30" s="156" customFormat="1" outlineLevel="1" x14ac:dyDescent="0.35">
      <c r="A259" s="157"/>
      <c r="B259" s="155"/>
      <c r="C259" s="155"/>
      <c r="D259" s="155"/>
      <c r="E259" s="155"/>
      <c r="F259" s="155"/>
      <c r="G259" s="155"/>
      <c r="H259" s="155"/>
      <c r="I259" s="155"/>
    </row>
    <row r="260" spans="1:30" s="156" customFormat="1" outlineLevel="1" x14ac:dyDescent="0.35">
      <c r="A260" s="157"/>
      <c r="B260" s="155"/>
      <c r="C260" s="155"/>
      <c r="D260" s="155"/>
      <c r="E260" s="155"/>
      <c r="F260" s="155"/>
      <c r="G260" s="155"/>
      <c r="H260" s="155"/>
      <c r="I260" s="155"/>
    </row>
    <row r="261" spans="1:30" s="156" customFormat="1" outlineLevel="1" x14ac:dyDescent="0.35">
      <c r="A261" s="157"/>
      <c r="B261" s="155"/>
      <c r="C261" s="155"/>
      <c r="D261" s="155"/>
      <c r="E261" s="155"/>
      <c r="F261" s="155"/>
      <c r="G261" s="155"/>
      <c r="H261" s="155"/>
      <c r="I261" s="155"/>
    </row>
    <row r="262" spans="1:30" s="156" customFormat="1" x14ac:dyDescent="0.35">
      <c r="A262" s="100"/>
      <c r="B262" s="155"/>
      <c r="C262" s="155"/>
      <c r="D262" s="155"/>
      <c r="E262" s="155"/>
      <c r="F262" s="155"/>
      <c r="G262" s="155"/>
      <c r="H262" s="155"/>
      <c r="I262" s="155"/>
    </row>
    <row r="263" spans="1:30" s="156" customFormat="1" x14ac:dyDescent="0.35">
      <c r="A263" s="155"/>
      <c r="B263" s="155"/>
      <c r="C263" s="155"/>
      <c r="D263" s="155"/>
      <c r="E263" s="155"/>
      <c r="F263" s="155"/>
      <c r="G263" s="155"/>
      <c r="H263" s="155"/>
      <c r="I263" s="155"/>
    </row>
    <row r="264" spans="1:30" s="156" customFormat="1" x14ac:dyDescent="0.35">
      <c r="A264" s="155"/>
      <c r="B264" s="155"/>
      <c r="C264" s="155"/>
      <c r="D264" s="155"/>
      <c r="E264" s="155"/>
      <c r="F264" s="155"/>
      <c r="G264" s="155"/>
      <c r="H264" s="155"/>
      <c r="I264" s="155"/>
    </row>
    <row r="265" spans="1:30" x14ac:dyDescent="0.35">
      <c r="AA265" s="156"/>
      <c r="AB265" s="156"/>
      <c r="AC265" s="156"/>
      <c r="AD265" s="156"/>
    </row>
    <row r="266" spans="1:30" x14ac:dyDescent="0.35">
      <c r="AA266" s="156"/>
      <c r="AB266" s="156"/>
      <c r="AC266" s="156"/>
      <c r="AD266" s="156"/>
    </row>
    <row r="267" spans="1:30" x14ac:dyDescent="0.35">
      <c r="AA267" s="156"/>
      <c r="AB267" s="156"/>
      <c r="AC267" s="156"/>
      <c r="AD267" s="156"/>
    </row>
    <row r="268" spans="1:30" x14ac:dyDescent="0.35">
      <c r="AA268" s="156"/>
      <c r="AB268" s="156"/>
      <c r="AC268" s="156"/>
      <c r="AD268" s="156"/>
    </row>
    <row r="269" spans="1:30" x14ac:dyDescent="0.35">
      <c r="AA269" s="156"/>
      <c r="AB269" s="156"/>
      <c r="AC269" s="156"/>
      <c r="AD269" s="156"/>
    </row>
    <row r="270" spans="1:30" x14ac:dyDescent="0.35">
      <c r="AA270" s="156"/>
      <c r="AB270" s="156"/>
      <c r="AC270" s="156"/>
      <c r="AD270" s="156"/>
    </row>
    <row r="271" spans="1:30" x14ac:dyDescent="0.35">
      <c r="AA271" s="156"/>
      <c r="AB271" s="156"/>
      <c r="AC271" s="156"/>
      <c r="AD271" s="156"/>
    </row>
  </sheetData>
  <mergeCells count="1843">
    <mergeCell ref="AA213:AB213"/>
    <mergeCell ref="AC213:AD213"/>
    <mergeCell ref="O213:P213"/>
    <mergeCell ref="Q213:R213"/>
    <mergeCell ref="S213:T213"/>
    <mergeCell ref="U213:V213"/>
    <mergeCell ref="W213:X213"/>
    <mergeCell ref="Y213:Z213"/>
    <mergeCell ref="M213:N213"/>
    <mergeCell ref="Y212:Z212"/>
    <mergeCell ref="AA212:AB212"/>
    <mergeCell ref="AC212:AD212"/>
    <mergeCell ref="A213:I213"/>
    <mergeCell ref="K213:L213"/>
    <mergeCell ref="M212:N212"/>
    <mergeCell ref="O212:P212"/>
    <mergeCell ref="Q212:R212"/>
    <mergeCell ref="S212:T212"/>
    <mergeCell ref="U212:V212"/>
    <mergeCell ref="W212:X212"/>
    <mergeCell ref="Y209:Z209"/>
    <mergeCell ref="AA209:AB209"/>
    <mergeCell ref="AC209:AD209"/>
    <mergeCell ref="A211:I211"/>
    <mergeCell ref="A212:I212"/>
    <mergeCell ref="K212:L212"/>
    <mergeCell ref="M209:N209"/>
    <mergeCell ref="O209:P209"/>
    <mergeCell ref="Q209:R209"/>
    <mergeCell ref="S209:T209"/>
    <mergeCell ref="U209:V209"/>
    <mergeCell ref="W209:X209"/>
    <mergeCell ref="A209:I209"/>
    <mergeCell ref="K209:L209"/>
    <mergeCell ref="S208:T208"/>
    <mergeCell ref="U208:V208"/>
    <mergeCell ref="W208:X208"/>
    <mergeCell ref="Y208:Z208"/>
    <mergeCell ref="AA208:AB208"/>
    <mergeCell ref="AC208:AD208"/>
    <mergeCell ref="M208:N208"/>
    <mergeCell ref="O208:P208"/>
    <mergeCell ref="Q208:R208"/>
    <mergeCell ref="AC207:AD207"/>
    <mergeCell ref="A208:I208"/>
    <mergeCell ref="K208:L208"/>
    <mergeCell ref="Q207:R207"/>
    <mergeCell ref="S207:T207"/>
    <mergeCell ref="U207:V207"/>
    <mergeCell ref="W207:X207"/>
    <mergeCell ref="Y207:Z207"/>
    <mergeCell ref="AA207:AB207"/>
    <mergeCell ref="M207:N207"/>
    <mergeCell ref="O207:P207"/>
    <mergeCell ref="AA206:AB206"/>
    <mergeCell ref="AC206:AD206"/>
    <mergeCell ref="A207:I207"/>
    <mergeCell ref="K207:L207"/>
    <mergeCell ref="O206:P206"/>
    <mergeCell ref="Q206:R206"/>
    <mergeCell ref="S206:T206"/>
    <mergeCell ref="U206:V206"/>
    <mergeCell ref="W206:X206"/>
    <mergeCell ref="Y206:Z206"/>
    <mergeCell ref="M206:N206"/>
    <mergeCell ref="AA203:AB203"/>
    <mergeCell ref="AC203:AD203"/>
    <mergeCell ref="A205:I205"/>
    <mergeCell ref="A206:I206"/>
    <mergeCell ref="K206:L206"/>
    <mergeCell ref="O203:P203"/>
    <mergeCell ref="Q203:R203"/>
    <mergeCell ref="S203:T203"/>
    <mergeCell ref="U203:V203"/>
    <mergeCell ref="W203:X203"/>
    <mergeCell ref="Y203:Z203"/>
    <mergeCell ref="M203:N203"/>
    <mergeCell ref="Y202:Z202"/>
    <mergeCell ref="AA202:AB202"/>
    <mergeCell ref="AC202:AD202"/>
    <mergeCell ref="A203:I203"/>
    <mergeCell ref="K203:L203"/>
    <mergeCell ref="M202:N202"/>
    <mergeCell ref="O202:P202"/>
    <mergeCell ref="Q202:R202"/>
    <mergeCell ref="S202:T202"/>
    <mergeCell ref="U202:V202"/>
    <mergeCell ref="W202:X202"/>
    <mergeCell ref="A202:I202"/>
    <mergeCell ref="K202:L202"/>
    <mergeCell ref="S201:T201"/>
    <mergeCell ref="U201:V201"/>
    <mergeCell ref="W201:X201"/>
    <mergeCell ref="Y201:Z201"/>
    <mergeCell ref="AA201:AB201"/>
    <mergeCell ref="AC201:AD201"/>
    <mergeCell ref="M201:N201"/>
    <mergeCell ref="O201:P201"/>
    <mergeCell ref="Q201:R201"/>
    <mergeCell ref="AC200:AD200"/>
    <mergeCell ref="A201:I201"/>
    <mergeCell ref="K201:L201"/>
    <mergeCell ref="Q200:R200"/>
    <mergeCell ref="S200:T200"/>
    <mergeCell ref="U200:V200"/>
    <mergeCell ref="W200:X200"/>
    <mergeCell ref="Y200:Z200"/>
    <mergeCell ref="AA200:AB200"/>
    <mergeCell ref="M200:N200"/>
    <mergeCell ref="O200:P200"/>
    <mergeCell ref="AA199:AB199"/>
    <mergeCell ref="AC199:AD199"/>
    <mergeCell ref="A200:I200"/>
    <mergeCell ref="K200:L200"/>
    <mergeCell ref="O199:P199"/>
    <mergeCell ref="Q199:R199"/>
    <mergeCell ref="S199:T199"/>
    <mergeCell ref="U199:V199"/>
    <mergeCell ref="W199:X199"/>
    <mergeCell ref="Y199:Z199"/>
    <mergeCell ref="M199:N199"/>
    <mergeCell ref="Y198:Z198"/>
    <mergeCell ref="AA198:AB198"/>
    <mergeCell ref="AC198:AD198"/>
    <mergeCell ref="A199:I199"/>
    <mergeCell ref="K199:L199"/>
    <mergeCell ref="M198:N198"/>
    <mergeCell ref="O198:P198"/>
    <mergeCell ref="Q198:R198"/>
    <mergeCell ref="S198:T198"/>
    <mergeCell ref="U198:V198"/>
    <mergeCell ref="W198:X198"/>
    <mergeCell ref="A198:I198"/>
    <mergeCell ref="K198:L198"/>
    <mergeCell ref="S197:T197"/>
    <mergeCell ref="U197:V197"/>
    <mergeCell ref="W197:X197"/>
    <mergeCell ref="Y197:Z197"/>
    <mergeCell ref="AA197:AB197"/>
    <mergeCell ref="AC197:AD197"/>
    <mergeCell ref="M197:N197"/>
    <mergeCell ref="O197:P197"/>
    <mergeCell ref="Q197:R197"/>
    <mergeCell ref="AC196:AD196"/>
    <mergeCell ref="A197:I197"/>
    <mergeCell ref="K197:L197"/>
    <mergeCell ref="Q196:R196"/>
    <mergeCell ref="S196:T196"/>
    <mergeCell ref="U196:V196"/>
    <mergeCell ref="W196:X196"/>
    <mergeCell ref="Y196:Z196"/>
    <mergeCell ref="AA196:AB196"/>
    <mergeCell ref="M196:N196"/>
    <mergeCell ref="O196:P196"/>
    <mergeCell ref="AA195:AB195"/>
    <mergeCell ref="AC195:AD195"/>
    <mergeCell ref="A196:I196"/>
    <mergeCell ref="K196:L196"/>
    <mergeCell ref="O195:P195"/>
    <mergeCell ref="Q195:R195"/>
    <mergeCell ref="S195:T195"/>
    <mergeCell ref="U195:V195"/>
    <mergeCell ref="W195:X195"/>
    <mergeCell ref="Y195:Z195"/>
    <mergeCell ref="M195:N195"/>
    <mergeCell ref="Y194:Z194"/>
    <mergeCell ref="AA194:AB194"/>
    <mergeCell ref="AC194:AD194"/>
    <mergeCell ref="A195:I195"/>
    <mergeCell ref="K195:L195"/>
    <mergeCell ref="M194:N194"/>
    <mergeCell ref="O194:P194"/>
    <mergeCell ref="Q194:R194"/>
    <mergeCell ref="S194:T194"/>
    <mergeCell ref="U194:V194"/>
    <mergeCell ref="W194:X194"/>
    <mergeCell ref="A194:I194"/>
    <mergeCell ref="K194:L194"/>
    <mergeCell ref="S193:T193"/>
    <mergeCell ref="U193:V193"/>
    <mergeCell ref="W193:X193"/>
    <mergeCell ref="Y193:Z193"/>
    <mergeCell ref="AA193:AB193"/>
    <mergeCell ref="AC193:AD193"/>
    <mergeCell ref="M193:N193"/>
    <mergeCell ref="O193:P193"/>
    <mergeCell ref="Q193:R193"/>
    <mergeCell ref="AC192:AD192"/>
    <mergeCell ref="A193:I193"/>
    <mergeCell ref="K193:L193"/>
    <mergeCell ref="Q192:R192"/>
    <mergeCell ref="S192:T192"/>
    <mergeCell ref="U192:V192"/>
    <mergeCell ref="W192:X192"/>
    <mergeCell ref="Y192:Z192"/>
    <mergeCell ref="AA192:AB192"/>
    <mergeCell ref="M192:N192"/>
    <mergeCell ref="O192:P192"/>
    <mergeCell ref="AA191:AB191"/>
    <mergeCell ref="AC191:AD191"/>
    <mergeCell ref="A192:I192"/>
    <mergeCell ref="K192:L192"/>
    <mergeCell ref="O191:P191"/>
    <mergeCell ref="Q191:R191"/>
    <mergeCell ref="S191:T191"/>
    <mergeCell ref="U191:V191"/>
    <mergeCell ref="W191:X191"/>
    <mergeCell ref="Y191:Z191"/>
    <mergeCell ref="M191:N191"/>
    <mergeCell ref="AA188:AB188"/>
    <mergeCell ref="AC188:AD188"/>
    <mergeCell ref="A190:I190"/>
    <mergeCell ref="A191:I191"/>
    <mergeCell ref="K191:L191"/>
    <mergeCell ref="O188:P188"/>
    <mergeCell ref="Q188:R188"/>
    <mergeCell ref="S188:T188"/>
    <mergeCell ref="U188:V188"/>
    <mergeCell ref="W188:X188"/>
    <mergeCell ref="Y188:Z188"/>
    <mergeCell ref="M188:N188"/>
    <mergeCell ref="Y187:Z187"/>
    <mergeCell ref="AA187:AB187"/>
    <mergeCell ref="AC187:AD187"/>
    <mergeCell ref="A188:I188"/>
    <mergeCell ref="K188:L188"/>
    <mergeCell ref="M187:N187"/>
    <mergeCell ref="O187:P187"/>
    <mergeCell ref="Q187:R187"/>
    <mergeCell ref="S187:T187"/>
    <mergeCell ref="U187:V187"/>
    <mergeCell ref="W187:X187"/>
    <mergeCell ref="A187:I187"/>
    <mergeCell ref="K187:L187"/>
    <mergeCell ref="S186:T186"/>
    <mergeCell ref="U186:V186"/>
    <mergeCell ref="W186:X186"/>
    <mergeCell ref="Y186:Z186"/>
    <mergeCell ref="AA186:AB186"/>
    <mergeCell ref="AC186:AD186"/>
    <mergeCell ref="M186:N186"/>
    <mergeCell ref="O186:P186"/>
    <mergeCell ref="Q186:R186"/>
    <mergeCell ref="AC185:AD185"/>
    <mergeCell ref="A186:I186"/>
    <mergeCell ref="K186:L186"/>
    <mergeCell ref="Q185:R185"/>
    <mergeCell ref="S185:T185"/>
    <mergeCell ref="U185:V185"/>
    <mergeCell ref="W185:X185"/>
    <mergeCell ref="Y185:Z185"/>
    <mergeCell ref="AA185:AB185"/>
    <mergeCell ref="M185:N185"/>
    <mergeCell ref="O185:P185"/>
    <mergeCell ref="AA184:AB184"/>
    <mergeCell ref="AC184:AD184"/>
    <mergeCell ref="A185:I185"/>
    <mergeCell ref="K185:L185"/>
    <mergeCell ref="O184:P184"/>
    <mergeCell ref="Q184:R184"/>
    <mergeCell ref="S184:T184"/>
    <mergeCell ref="U184:V184"/>
    <mergeCell ref="W184:X184"/>
    <mergeCell ref="Y184:Z184"/>
    <mergeCell ref="M184:N184"/>
    <mergeCell ref="AA181:AB181"/>
    <mergeCell ref="AC181:AD181"/>
    <mergeCell ref="A183:I183"/>
    <mergeCell ref="A184:I184"/>
    <mergeCell ref="K184:L184"/>
    <mergeCell ref="O181:P181"/>
    <mergeCell ref="Q181:R181"/>
    <mergeCell ref="S181:T181"/>
    <mergeCell ref="U181:V181"/>
    <mergeCell ref="W181:X181"/>
    <mergeCell ref="Y181:Z181"/>
    <mergeCell ref="M181:N181"/>
    <mergeCell ref="Y180:Z180"/>
    <mergeCell ref="AA180:AB180"/>
    <mergeCell ref="AC180:AD180"/>
    <mergeCell ref="A181:I181"/>
    <mergeCell ref="K181:L181"/>
    <mergeCell ref="M180:N180"/>
    <mergeCell ref="O180:P180"/>
    <mergeCell ref="Q180:R180"/>
    <mergeCell ref="S180:T180"/>
    <mergeCell ref="U180:V180"/>
    <mergeCell ref="W180:X180"/>
    <mergeCell ref="A180:I180"/>
    <mergeCell ref="K180:L180"/>
    <mergeCell ref="S179:T179"/>
    <mergeCell ref="U179:V179"/>
    <mergeCell ref="W179:X179"/>
    <mergeCell ref="Y179:Z179"/>
    <mergeCell ref="AA179:AB179"/>
    <mergeCell ref="AC179:AD179"/>
    <mergeCell ref="M179:N179"/>
    <mergeCell ref="O179:P179"/>
    <mergeCell ref="Q179:R179"/>
    <mergeCell ref="AC178:AD178"/>
    <mergeCell ref="A179:I179"/>
    <mergeCell ref="K179:L179"/>
    <mergeCell ref="Q178:R178"/>
    <mergeCell ref="S178:T178"/>
    <mergeCell ref="U178:V178"/>
    <mergeCell ref="W178:X178"/>
    <mergeCell ref="Y178:Z178"/>
    <mergeCell ref="AA178:AB178"/>
    <mergeCell ref="M178:N178"/>
    <mergeCell ref="O178:P178"/>
    <mergeCell ref="AA177:AB177"/>
    <mergeCell ref="AC177:AD177"/>
    <mergeCell ref="A178:I178"/>
    <mergeCell ref="K178:L178"/>
    <mergeCell ref="O177:P177"/>
    <mergeCell ref="Q177:R177"/>
    <mergeCell ref="S177:T177"/>
    <mergeCell ref="U177:V177"/>
    <mergeCell ref="W177:X177"/>
    <mergeCell ref="Y177:Z177"/>
    <mergeCell ref="M177:N177"/>
    <mergeCell ref="AA174:AB174"/>
    <mergeCell ref="AC174:AD174"/>
    <mergeCell ref="A176:I176"/>
    <mergeCell ref="A177:I177"/>
    <mergeCell ref="K177:L177"/>
    <mergeCell ref="O174:P174"/>
    <mergeCell ref="Q174:R174"/>
    <mergeCell ref="S174:T174"/>
    <mergeCell ref="U174:V174"/>
    <mergeCell ref="W174:X174"/>
    <mergeCell ref="Y174:Z174"/>
    <mergeCell ref="M174:N174"/>
    <mergeCell ref="Y173:Z173"/>
    <mergeCell ref="AA173:AB173"/>
    <mergeCell ref="AC173:AD173"/>
    <mergeCell ref="A174:I174"/>
    <mergeCell ref="K174:L174"/>
    <mergeCell ref="M173:N173"/>
    <mergeCell ref="O173:P173"/>
    <mergeCell ref="Q173:R173"/>
    <mergeCell ref="S173:T173"/>
    <mergeCell ref="U173:V173"/>
    <mergeCell ref="W173:X173"/>
    <mergeCell ref="A173:I173"/>
    <mergeCell ref="K173:L173"/>
    <mergeCell ref="S172:T172"/>
    <mergeCell ref="U172:V172"/>
    <mergeCell ref="W172:X172"/>
    <mergeCell ref="Y172:Z172"/>
    <mergeCell ref="AA172:AB172"/>
    <mergeCell ref="AC172:AD172"/>
    <mergeCell ref="M172:N172"/>
    <mergeCell ref="O172:P172"/>
    <mergeCell ref="Q172:R172"/>
    <mergeCell ref="AC171:AD171"/>
    <mergeCell ref="A172:I172"/>
    <mergeCell ref="K172:L172"/>
    <mergeCell ref="Q171:R171"/>
    <mergeCell ref="S171:T171"/>
    <mergeCell ref="U171:V171"/>
    <mergeCell ref="W171:X171"/>
    <mergeCell ref="Y171:Z171"/>
    <mergeCell ref="AA171:AB171"/>
    <mergeCell ref="M171:N171"/>
    <mergeCell ref="O171:P171"/>
    <mergeCell ref="AC168:AD168"/>
    <mergeCell ref="A170:I170"/>
    <mergeCell ref="A171:I171"/>
    <mergeCell ref="K171:L171"/>
    <mergeCell ref="Q168:R168"/>
    <mergeCell ref="S168:T168"/>
    <mergeCell ref="U168:V168"/>
    <mergeCell ref="W168:X168"/>
    <mergeCell ref="Y168:Z168"/>
    <mergeCell ref="AA168:AB168"/>
    <mergeCell ref="M168:N168"/>
    <mergeCell ref="O168:P168"/>
    <mergeCell ref="AA167:AB167"/>
    <mergeCell ref="AC167:AD167"/>
    <mergeCell ref="A168:I168"/>
    <mergeCell ref="K168:L168"/>
    <mergeCell ref="O167:P167"/>
    <mergeCell ref="Q167:R167"/>
    <mergeCell ref="S167:T167"/>
    <mergeCell ref="U167:V167"/>
    <mergeCell ref="W167:X167"/>
    <mergeCell ref="Y167:Z167"/>
    <mergeCell ref="M167:N167"/>
    <mergeCell ref="Y166:Z166"/>
    <mergeCell ref="AA166:AB166"/>
    <mergeCell ref="AC166:AD166"/>
    <mergeCell ref="A167:I167"/>
    <mergeCell ref="K167:L167"/>
    <mergeCell ref="M166:N166"/>
    <mergeCell ref="O166:P166"/>
    <mergeCell ref="Q166:R166"/>
    <mergeCell ref="S166:T166"/>
    <mergeCell ref="U166:V166"/>
    <mergeCell ref="W166:X166"/>
    <mergeCell ref="A166:I166"/>
    <mergeCell ref="K166:L166"/>
    <mergeCell ref="S165:T165"/>
    <mergeCell ref="U165:V165"/>
    <mergeCell ref="W165:X165"/>
    <mergeCell ref="Y165:Z165"/>
    <mergeCell ref="AA165:AB165"/>
    <mergeCell ref="AC165:AD165"/>
    <mergeCell ref="M165:N165"/>
    <mergeCell ref="O165:P165"/>
    <mergeCell ref="Q165:R165"/>
    <mergeCell ref="AC164:AD164"/>
    <mergeCell ref="A165:I165"/>
    <mergeCell ref="K165:L165"/>
    <mergeCell ref="Q164:R164"/>
    <mergeCell ref="S164:T164"/>
    <mergeCell ref="U164:V164"/>
    <mergeCell ref="W164:X164"/>
    <mergeCell ref="Y164:Z164"/>
    <mergeCell ref="AA164:AB164"/>
    <mergeCell ref="M164:N164"/>
    <mergeCell ref="O164:P164"/>
    <mergeCell ref="AA163:AB163"/>
    <mergeCell ref="AC163:AD163"/>
    <mergeCell ref="A164:I164"/>
    <mergeCell ref="K164:L164"/>
    <mergeCell ref="O163:P163"/>
    <mergeCell ref="Q163:R163"/>
    <mergeCell ref="S163:T163"/>
    <mergeCell ref="U163:V163"/>
    <mergeCell ref="W163:X163"/>
    <mergeCell ref="Y163:Z163"/>
    <mergeCell ref="M163:N163"/>
    <mergeCell ref="Y162:Z162"/>
    <mergeCell ref="AA162:AB162"/>
    <mergeCell ref="AC162:AD162"/>
    <mergeCell ref="A163:I163"/>
    <mergeCell ref="K163:L163"/>
    <mergeCell ref="M162:N162"/>
    <mergeCell ref="O162:P162"/>
    <mergeCell ref="Q162:R162"/>
    <mergeCell ref="S162:T162"/>
    <mergeCell ref="U162:V162"/>
    <mergeCell ref="W162:X162"/>
    <mergeCell ref="A162:I162"/>
    <mergeCell ref="K162:L162"/>
    <mergeCell ref="S161:T161"/>
    <mergeCell ref="U161:V161"/>
    <mergeCell ref="W161:X161"/>
    <mergeCell ref="Y161:Z161"/>
    <mergeCell ref="AA161:AB161"/>
    <mergeCell ref="AC161:AD161"/>
    <mergeCell ref="M161:N161"/>
    <mergeCell ref="O161:P161"/>
    <mergeCell ref="Q161:R161"/>
    <mergeCell ref="AC160:AD160"/>
    <mergeCell ref="A161:I161"/>
    <mergeCell ref="K161:L161"/>
    <mergeCell ref="Q160:R160"/>
    <mergeCell ref="S160:T160"/>
    <mergeCell ref="U160:V160"/>
    <mergeCell ref="W160:X160"/>
    <mergeCell ref="Y160:Z160"/>
    <mergeCell ref="AA160:AB160"/>
    <mergeCell ref="M160:N160"/>
    <mergeCell ref="O160:P160"/>
    <mergeCell ref="AA159:AB159"/>
    <mergeCell ref="AC159:AD159"/>
    <mergeCell ref="A160:I160"/>
    <mergeCell ref="K160:L160"/>
    <mergeCell ref="O159:P159"/>
    <mergeCell ref="Q159:R159"/>
    <mergeCell ref="S159:T159"/>
    <mergeCell ref="U159:V159"/>
    <mergeCell ref="W159:X159"/>
    <mergeCell ref="Y159:Z159"/>
    <mergeCell ref="M159:N159"/>
    <mergeCell ref="Y158:Z158"/>
    <mergeCell ref="AA158:AB158"/>
    <mergeCell ref="AC158:AD158"/>
    <mergeCell ref="A159:I159"/>
    <mergeCell ref="K159:L159"/>
    <mergeCell ref="M158:N158"/>
    <mergeCell ref="O158:P158"/>
    <mergeCell ref="Q158:R158"/>
    <mergeCell ref="S158:T158"/>
    <mergeCell ref="U158:V158"/>
    <mergeCell ref="W158:X158"/>
    <mergeCell ref="Y155:Z155"/>
    <mergeCell ref="AA155:AB155"/>
    <mergeCell ref="AC155:AD155"/>
    <mergeCell ref="A157:I157"/>
    <mergeCell ref="A158:I158"/>
    <mergeCell ref="K158:L158"/>
    <mergeCell ref="M155:N155"/>
    <mergeCell ref="O155:P155"/>
    <mergeCell ref="Q155:R155"/>
    <mergeCell ref="S155:T155"/>
    <mergeCell ref="U155:V155"/>
    <mergeCell ref="W155:X155"/>
    <mergeCell ref="A155:I155"/>
    <mergeCell ref="K155:L155"/>
    <mergeCell ref="S154:T154"/>
    <mergeCell ref="U154:V154"/>
    <mergeCell ref="W154:X154"/>
    <mergeCell ref="Y154:Z154"/>
    <mergeCell ref="AA154:AB154"/>
    <mergeCell ref="AC154:AD154"/>
    <mergeCell ref="M154:N154"/>
    <mergeCell ref="O154:P154"/>
    <mergeCell ref="Q154:R154"/>
    <mergeCell ref="AC153:AD153"/>
    <mergeCell ref="A154:I154"/>
    <mergeCell ref="K154:L154"/>
    <mergeCell ref="Q153:R153"/>
    <mergeCell ref="S153:T153"/>
    <mergeCell ref="U153:V153"/>
    <mergeCell ref="W153:X153"/>
    <mergeCell ref="Y153:Z153"/>
    <mergeCell ref="AA153:AB153"/>
    <mergeCell ref="M153:N153"/>
    <mergeCell ref="O153:P153"/>
    <mergeCell ref="AA152:AB152"/>
    <mergeCell ref="AC152:AD152"/>
    <mergeCell ref="A153:I153"/>
    <mergeCell ref="K153:L153"/>
    <mergeCell ref="O152:P152"/>
    <mergeCell ref="Q152:R152"/>
    <mergeCell ref="S152:T152"/>
    <mergeCell ref="U152:V152"/>
    <mergeCell ref="W152:X152"/>
    <mergeCell ref="Y152:Z152"/>
    <mergeCell ref="M152:N152"/>
    <mergeCell ref="Y151:Z151"/>
    <mergeCell ref="AA151:AB151"/>
    <mergeCell ref="AC151:AD151"/>
    <mergeCell ref="A152:I152"/>
    <mergeCell ref="K152:L152"/>
    <mergeCell ref="M151:N151"/>
    <mergeCell ref="O151:P151"/>
    <mergeCell ref="Q151:R151"/>
    <mergeCell ref="S151:T151"/>
    <mergeCell ref="U151:V151"/>
    <mergeCell ref="W151:X151"/>
    <mergeCell ref="A151:I151"/>
    <mergeCell ref="K151:L151"/>
    <mergeCell ref="S150:T150"/>
    <mergeCell ref="U150:V150"/>
    <mergeCell ref="W150:X150"/>
    <mergeCell ref="Y150:Z150"/>
    <mergeCell ref="AA150:AB150"/>
    <mergeCell ref="AC150:AD150"/>
    <mergeCell ref="M150:N150"/>
    <mergeCell ref="O150:P150"/>
    <mergeCell ref="Q150:R150"/>
    <mergeCell ref="AC149:AD149"/>
    <mergeCell ref="A150:I150"/>
    <mergeCell ref="K150:L150"/>
    <mergeCell ref="Q149:R149"/>
    <mergeCell ref="S149:T149"/>
    <mergeCell ref="U149:V149"/>
    <mergeCell ref="W149:X149"/>
    <mergeCell ref="Y149:Z149"/>
    <mergeCell ref="AA149:AB149"/>
    <mergeCell ref="M149:N149"/>
    <mergeCell ref="O149:P149"/>
    <mergeCell ref="AA148:AB148"/>
    <mergeCell ref="AC148:AD148"/>
    <mergeCell ref="A149:I149"/>
    <mergeCell ref="K149:L149"/>
    <mergeCell ref="O148:P148"/>
    <mergeCell ref="Q148:R148"/>
    <mergeCell ref="S148:T148"/>
    <mergeCell ref="U148:V148"/>
    <mergeCell ref="W148:X148"/>
    <mergeCell ref="Y148:Z148"/>
    <mergeCell ref="M148:N148"/>
    <mergeCell ref="Y147:Z147"/>
    <mergeCell ref="AA147:AB147"/>
    <mergeCell ref="AC147:AD147"/>
    <mergeCell ref="A148:I148"/>
    <mergeCell ref="K148:L148"/>
    <mergeCell ref="M147:N147"/>
    <mergeCell ref="O147:P147"/>
    <mergeCell ref="Q147:R147"/>
    <mergeCell ref="S147:T147"/>
    <mergeCell ref="U147:V147"/>
    <mergeCell ref="W147:X147"/>
    <mergeCell ref="A147:I147"/>
    <mergeCell ref="K147:L147"/>
    <mergeCell ref="S146:T146"/>
    <mergeCell ref="U146:V146"/>
    <mergeCell ref="W146:X146"/>
    <mergeCell ref="Y146:Z146"/>
    <mergeCell ref="AA146:AB146"/>
    <mergeCell ref="AC146:AD146"/>
    <mergeCell ref="M146:N146"/>
    <mergeCell ref="O146:P146"/>
    <mergeCell ref="Q146:R146"/>
    <mergeCell ref="AC145:AD145"/>
    <mergeCell ref="A146:I146"/>
    <mergeCell ref="K146:L146"/>
    <mergeCell ref="Q145:R145"/>
    <mergeCell ref="S145:T145"/>
    <mergeCell ref="U145:V145"/>
    <mergeCell ref="W145:X145"/>
    <mergeCell ref="Y145:Z145"/>
    <mergeCell ref="AA145:AB145"/>
    <mergeCell ref="M145:N145"/>
    <mergeCell ref="O145:P145"/>
    <mergeCell ref="AA144:AB144"/>
    <mergeCell ref="AC144:AD144"/>
    <mergeCell ref="A145:I145"/>
    <mergeCell ref="K145:L145"/>
    <mergeCell ref="O144:P144"/>
    <mergeCell ref="Q144:R144"/>
    <mergeCell ref="S144:T144"/>
    <mergeCell ref="U144:V144"/>
    <mergeCell ref="W144:X144"/>
    <mergeCell ref="Y144:Z144"/>
    <mergeCell ref="M144:N144"/>
    <mergeCell ref="Y143:Z143"/>
    <mergeCell ref="AA143:AB143"/>
    <mergeCell ref="AC143:AD143"/>
    <mergeCell ref="A144:I144"/>
    <mergeCell ref="K144:L144"/>
    <mergeCell ref="M143:N143"/>
    <mergeCell ref="O143:P143"/>
    <mergeCell ref="Q143:R143"/>
    <mergeCell ref="S143:T143"/>
    <mergeCell ref="U143:V143"/>
    <mergeCell ref="W143:X143"/>
    <mergeCell ref="Y140:Z140"/>
    <mergeCell ref="AA140:AB140"/>
    <mergeCell ref="AC140:AD140"/>
    <mergeCell ref="A142:I142"/>
    <mergeCell ref="A143:I143"/>
    <mergeCell ref="K143:L143"/>
    <mergeCell ref="M140:N140"/>
    <mergeCell ref="O140:P140"/>
    <mergeCell ref="Q140:R140"/>
    <mergeCell ref="S140:T140"/>
    <mergeCell ref="U140:V140"/>
    <mergeCell ref="W140:X140"/>
    <mergeCell ref="A140:I140"/>
    <mergeCell ref="K140:L140"/>
    <mergeCell ref="S139:T139"/>
    <mergeCell ref="U139:V139"/>
    <mergeCell ref="W139:X139"/>
    <mergeCell ref="Y139:Z139"/>
    <mergeCell ref="AA139:AB139"/>
    <mergeCell ref="AC139:AD139"/>
    <mergeCell ref="M139:N139"/>
    <mergeCell ref="O139:P139"/>
    <mergeCell ref="Q139:R139"/>
    <mergeCell ref="AC138:AD138"/>
    <mergeCell ref="A139:I139"/>
    <mergeCell ref="K139:L139"/>
    <mergeCell ref="Q138:R138"/>
    <mergeCell ref="S138:T138"/>
    <mergeCell ref="U138:V138"/>
    <mergeCell ref="W138:X138"/>
    <mergeCell ref="Y138:Z138"/>
    <mergeCell ref="AA138:AB138"/>
    <mergeCell ref="M138:N138"/>
    <mergeCell ref="O138:P138"/>
    <mergeCell ref="AA137:AB137"/>
    <mergeCell ref="AC137:AD137"/>
    <mergeCell ref="A138:I138"/>
    <mergeCell ref="K138:L138"/>
    <mergeCell ref="O137:P137"/>
    <mergeCell ref="Q137:R137"/>
    <mergeCell ref="S137:T137"/>
    <mergeCell ref="U137:V137"/>
    <mergeCell ref="W137:X137"/>
    <mergeCell ref="Y137:Z137"/>
    <mergeCell ref="M137:N137"/>
    <mergeCell ref="Y136:Z136"/>
    <mergeCell ref="AA136:AB136"/>
    <mergeCell ref="AC136:AD136"/>
    <mergeCell ref="A137:I137"/>
    <mergeCell ref="K137:L137"/>
    <mergeCell ref="M136:N136"/>
    <mergeCell ref="O136:P136"/>
    <mergeCell ref="Q136:R136"/>
    <mergeCell ref="S136:T136"/>
    <mergeCell ref="U136:V136"/>
    <mergeCell ref="W136:X136"/>
    <mergeCell ref="W135:X135"/>
    <mergeCell ref="Y135:Z135"/>
    <mergeCell ref="AA135:AB135"/>
    <mergeCell ref="AC135:AD135"/>
    <mergeCell ref="A136:I136"/>
    <mergeCell ref="K136:L136"/>
    <mergeCell ref="M135:N135"/>
    <mergeCell ref="O135:P135"/>
    <mergeCell ref="Q135:R135"/>
    <mergeCell ref="S135:T135"/>
    <mergeCell ref="U135:V135"/>
    <mergeCell ref="A134:I134"/>
    <mergeCell ref="A135:I135"/>
    <mergeCell ref="K135:L135"/>
    <mergeCell ref="S132:T132"/>
    <mergeCell ref="U132:V132"/>
    <mergeCell ref="W132:X132"/>
    <mergeCell ref="Y132:Z132"/>
    <mergeCell ref="AA132:AB132"/>
    <mergeCell ref="AC132:AD132"/>
    <mergeCell ref="M132:N132"/>
    <mergeCell ref="O132:P132"/>
    <mergeCell ref="Q132:R132"/>
    <mergeCell ref="AC131:AD131"/>
    <mergeCell ref="A132:I132"/>
    <mergeCell ref="K132:L132"/>
    <mergeCell ref="Q131:R131"/>
    <mergeCell ref="S131:T131"/>
    <mergeCell ref="U131:V131"/>
    <mergeCell ref="W131:X131"/>
    <mergeCell ref="Y131:Z131"/>
    <mergeCell ref="AA131:AB131"/>
    <mergeCell ref="M131:N131"/>
    <mergeCell ref="O131:P131"/>
    <mergeCell ref="AA130:AB130"/>
    <mergeCell ref="AC130:AD130"/>
    <mergeCell ref="A131:I131"/>
    <mergeCell ref="K131:L131"/>
    <mergeCell ref="O130:P130"/>
    <mergeCell ref="Q130:R130"/>
    <mergeCell ref="S130:T130"/>
    <mergeCell ref="U130:V130"/>
    <mergeCell ref="W130:X130"/>
    <mergeCell ref="Y130:Z130"/>
    <mergeCell ref="M130:N130"/>
    <mergeCell ref="Y129:Z129"/>
    <mergeCell ref="AA129:AB129"/>
    <mergeCell ref="AC129:AD129"/>
    <mergeCell ref="A130:I130"/>
    <mergeCell ref="K130:L130"/>
    <mergeCell ref="M129:N129"/>
    <mergeCell ref="O129:P129"/>
    <mergeCell ref="Q129:R129"/>
    <mergeCell ref="S129:T129"/>
    <mergeCell ref="U129:V129"/>
    <mergeCell ref="W129:X129"/>
    <mergeCell ref="W128:X128"/>
    <mergeCell ref="Y128:Z128"/>
    <mergeCell ref="AA128:AB128"/>
    <mergeCell ref="AC128:AD128"/>
    <mergeCell ref="A129:I129"/>
    <mergeCell ref="K129:L129"/>
    <mergeCell ref="M128:N128"/>
    <mergeCell ref="O128:P128"/>
    <mergeCell ref="Q128:R128"/>
    <mergeCell ref="S128:T128"/>
    <mergeCell ref="U128:V128"/>
    <mergeCell ref="A127:I127"/>
    <mergeCell ref="A128:I128"/>
    <mergeCell ref="K128:L128"/>
    <mergeCell ref="S125:T125"/>
    <mergeCell ref="U125:V125"/>
    <mergeCell ref="W125:X125"/>
    <mergeCell ref="Y125:Z125"/>
    <mergeCell ref="AA125:AB125"/>
    <mergeCell ref="AC125:AD125"/>
    <mergeCell ref="M125:N125"/>
    <mergeCell ref="O125:P125"/>
    <mergeCell ref="Q125:R125"/>
    <mergeCell ref="AC124:AD124"/>
    <mergeCell ref="A125:I125"/>
    <mergeCell ref="K125:L125"/>
    <mergeCell ref="Q124:R124"/>
    <mergeCell ref="S124:T124"/>
    <mergeCell ref="U124:V124"/>
    <mergeCell ref="W124:X124"/>
    <mergeCell ref="Y124:Z124"/>
    <mergeCell ref="AA124:AB124"/>
    <mergeCell ref="M124:N124"/>
    <mergeCell ref="O124:P124"/>
    <mergeCell ref="AA123:AB123"/>
    <mergeCell ref="AC123:AD123"/>
    <mergeCell ref="A124:I124"/>
    <mergeCell ref="K124:L124"/>
    <mergeCell ref="O123:P123"/>
    <mergeCell ref="Q123:R123"/>
    <mergeCell ref="S123:T123"/>
    <mergeCell ref="U123:V123"/>
    <mergeCell ref="W123:X123"/>
    <mergeCell ref="Y123:Z123"/>
    <mergeCell ref="M123:N123"/>
    <mergeCell ref="Y122:Z122"/>
    <mergeCell ref="AA122:AB122"/>
    <mergeCell ref="AC122:AD122"/>
    <mergeCell ref="A123:I123"/>
    <mergeCell ref="K123:L123"/>
    <mergeCell ref="M122:N122"/>
    <mergeCell ref="O122:P122"/>
    <mergeCell ref="Q122:R122"/>
    <mergeCell ref="S122:T122"/>
    <mergeCell ref="U122:V122"/>
    <mergeCell ref="W122:X122"/>
    <mergeCell ref="Y119:Z119"/>
    <mergeCell ref="AA119:AB119"/>
    <mergeCell ref="AC119:AD119"/>
    <mergeCell ref="A121:I121"/>
    <mergeCell ref="A122:I122"/>
    <mergeCell ref="K122:L122"/>
    <mergeCell ref="M119:N119"/>
    <mergeCell ref="O119:P119"/>
    <mergeCell ref="Q119:R119"/>
    <mergeCell ref="S119:T119"/>
    <mergeCell ref="U119:V119"/>
    <mergeCell ref="W119:X119"/>
    <mergeCell ref="A119:I119"/>
    <mergeCell ref="K119:L119"/>
    <mergeCell ref="S118:T118"/>
    <mergeCell ref="U118:V118"/>
    <mergeCell ref="W118:X118"/>
    <mergeCell ref="Y118:Z118"/>
    <mergeCell ref="AA118:AB118"/>
    <mergeCell ref="AC118:AD118"/>
    <mergeCell ref="M118:N118"/>
    <mergeCell ref="O118:P118"/>
    <mergeCell ref="Q118:R118"/>
    <mergeCell ref="AC117:AD117"/>
    <mergeCell ref="A118:I118"/>
    <mergeCell ref="K118:L118"/>
    <mergeCell ref="Q117:R117"/>
    <mergeCell ref="S117:T117"/>
    <mergeCell ref="U117:V117"/>
    <mergeCell ref="W117:X117"/>
    <mergeCell ref="Y117:Z117"/>
    <mergeCell ref="AA117:AB117"/>
    <mergeCell ref="M117:N117"/>
    <mergeCell ref="O117:P117"/>
    <mergeCell ref="AA116:AB116"/>
    <mergeCell ref="AC116:AD116"/>
    <mergeCell ref="A117:I117"/>
    <mergeCell ref="K117:L117"/>
    <mergeCell ref="O116:P116"/>
    <mergeCell ref="Q116:R116"/>
    <mergeCell ref="S116:T116"/>
    <mergeCell ref="U116:V116"/>
    <mergeCell ref="W116:X116"/>
    <mergeCell ref="Y116:Z116"/>
    <mergeCell ref="M116:N116"/>
    <mergeCell ref="Y115:Z115"/>
    <mergeCell ref="AA115:AB115"/>
    <mergeCell ref="AC115:AD115"/>
    <mergeCell ref="A116:I116"/>
    <mergeCell ref="K116:L116"/>
    <mergeCell ref="M115:N115"/>
    <mergeCell ref="O115:P115"/>
    <mergeCell ref="Q115:R115"/>
    <mergeCell ref="S115:T115"/>
    <mergeCell ref="U115:V115"/>
    <mergeCell ref="W115:X115"/>
    <mergeCell ref="Y112:Z112"/>
    <mergeCell ref="AA112:AB112"/>
    <mergeCell ref="AC112:AD112"/>
    <mergeCell ref="A114:I114"/>
    <mergeCell ref="A115:I115"/>
    <mergeCell ref="K115:L115"/>
    <mergeCell ref="M112:N112"/>
    <mergeCell ref="O112:P112"/>
    <mergeCell ref="Q112:R112"/>
    <mergeCell ref="S112:T112"/>
    <mergeCell ref="U112:V112"/>
    <mergeCell ref="W112:X112"/>
    <mergeCell ref="A112:I112"/>
    <mergeCell ref="K112:L112"/>
    <mergeCell ref="S111:T111"/>
    <mergeCell ref="U111:V111"/>
    <mergeCell ref="W111:X111"/>
    <mergeCell ref="Y111:Z111"/>
    <mergeCell ref="AA111:AB111"/>
    <mergeCell ref="AC111:AD111"/>
    <mergeCell ref="M111:N111"/>
    <mergeCell ref="O111:P111"/>
    <mergeCell ref="Q111:R111"/>
    <mergeCell ref="AC110:AD110"/>
    <mergeCell ref="A111:I111"/>
    <mergeCell ref="K111:L111"/>
    <mergeCell ref="Q110:R110"/>
    <mergeCell ref="S110:T110"/>
    <mergeCell ref="U110:V110"/>
    <mergeCell ref="W110:X110"/>
    <mergeCell ref="Y110:Z110"/>
    <mergeCell ref="AA110:AB110"/>
    <mergeCell ref="M110:N110"/>
    <mergeCell ref="O110:P110"/>
    <mergeCell ref="AA109:AB109"/>
    <mergeCell ref="AC109:AD109"/>
    <mergeCell ref="A110:I110"/>
    <mergeCell ref="K110:L110"/>
    <mergeCell ref="O109:P109"/>
    <mergeCell ref="Q109:R109"/>
    <mergeCell ref="S109:T109"/>
    <mergeCell ref="U109:V109"/>
    <mergeCell ref="W109:X109"/>
    <mergeCell ref="Y109:Z109"/>
    <mergeCell ref="M109:N109"/>
    <mergeCell ref="Y108:Z108"/>
    <mergeCell ref="AA108:AB108"/>
    <mergeCell ref="AC108:AD108"/>
    <mergeCell ref="A109:I109"/>
    <mergeCell ref="K109:L109"/>
    <mergeCell ref="M108:N108"/>
    <mergeCell ref="O108:P108"/>
    <mergeCell ref="Q108:R108"/>
    <mergeCell ref="S108:T108"/>
    <mergeCell ref="U108:V108"/>
    <mergeCell ref="W108:X108"/>
    <mergeCell ref="A108:I108"/>
    <mergeCell ref="K108:L108"/>
    <mergeCell ref="S107:T107"/>
    <mergeCell ref="U107:V107"/>
    <mergeCell ref="W107:X107"/>
    <mergeCell ref="Y107:Z107"/>
    <mergeCell ref="AA107:AB107"/>
    <mergeCell ref="AC107:AD107"/>
    <mergeCell ref="M107:N107"/>
    <mergeCell ref="O107:P107"/>
    <mergeCell ref="Q107:R107"/>
    <mergeCell ref="AC106:AD106"/>
    <mergeCell ref="A107:I107"/>
    <mergeCell ref="K107:L107"/>
    <mergeCell ref="Q106:R106"/>
    <mergeCell ref="S106:T106"/>
    <mergeCell ref="U106:V106"/>
    <mergeCell ref="W106:X106"/>
    <mergeCell ref="Y106:Z106"/>
    <mergeCell ref="AA106:AB106"/>
    <mergeCell ref="M106:N106"/>
    <mergeCell ref="O106:P106"/>
    <mergeCell ref="AA105:AB105"/>
    <mergeCell ref="AC105:AD105"/>
    <mergeCell ref="A106:I106"/>
    <mergeCell ref="K106:L106"/>
    <mergeCell ref="O105:P105"/>
    <mergeCell ref="Q105:R105"/>
    <mergeCell ref="S105:T105"/>
    <mergeCell ref="U105:V105"/>
    <mergeCell ref="W105:X105"/>
    <mergeCell ref="Y105:Z105"/>
    <mergeCell ref="M105:N105"/>
    <mergeCell ref="Y104:Z104"/>
    <mergeCell ref="AA104:AB104"/>
    <mergeCell ref="AC104:AD104"/>
    <mergeCell ref="A105:I105"/>
    <mergeCell ref="K105:L105"/>
    <mergeCell ref="M104:N104"/>
    <mergeCell ref="O104:P104"/>
    <mergeCell ref="Q104:R104"/>
    <mergeCell ref="S104:T104"/>
    <mergeCell ref="U104:V104"/>
    <mergeCell ref="W104:X104"/>
    <mergeCell ref="A104:I104"/>
    <mergeCell ref="K104:L104"/>
    <mergeCell ref="S103:T103"/>
    <mergeCell ref="U103:V103"/>
    <mergeCell ref="W103:X103"/>
    <mergeCell ref="Y103:Z103"/>
    <mergeCell ref="AA103:AB103"/>
    <mergeCell ref="AC103:AD103"/>
    <mergeCell ref="M103:N103"/>
    <mergeCell ref="O103:P103"/>
    <mergeCell ref="Q103:R103"/>
    <mergeCell ref="AC102:AD102"/>
    <mergeCell ref="A103:I103"/>
    <mergeCell ref="K103:L103"/>
    <mergeCell ref="Q102:R102"/>
    <mergeCell ref="S102:T102"/>
    <mergeCell ref="U102:V102"/>
    <mergeCell ref="W102:X102"/>
    <mergeCell ref="Y102:Z102"/>
    <mergeCell ref="AA102:AB102"/>
    <mergeCell ref="M102:N102"/>
    <mergeCell ref="O102:P102"/>
    <mergeCell ref="AA101:AB101"/>
    <mergeCell ref="AC101:AD101"/>
    <mergeCell ref="A102:I102"/>
    <mergeCell ref="K102:L102"/>
    <mergeCell ref="O101:P101"/>
    <mergeCell ref="Q101:R101"/>
    <mergeCell ref="S101:T101"/>
    <mergeCell ref="U101:V101"/>
    <mergeCell ref="W101:X101"/>
    <mergeCell ref="Y101:Z101"/>
    <mergeCell ref="M101:N101"/>
    <mergeCell ref="Y100:Z100"/>
    <mergeCell ref="AA100:AB100"/>
    <mergeCell ref="AC100:AD100"/>
    <mergeCell ref="A101:I101"/>
    <mergeCell ref="K101:L101"/>
    <mergeCell ref="M100:N100"/>
    <mergeCell ref="O100:P100"/>
    <mergeCell ref="Q100:R100"/>
    <mergeCell ref="S100:T100"/>
    <mergeCell ref="U100:V100"/>
    <mergeCell ref="W100:X100"/>
    <mergeCell ref="A100:I100"/>
    <mergeCell ref="K100:L100"/>
    <mergeCell ref="S99:T99"/>
    <mergeCell ref="U99:V99"/>
    <mergeCell ref="W99:X99"/>
    <mergeCell ref="Y99:Z99"/>
    <mergeCell ref="AA99:AB99"/>
    <mergeCell ref="AC99:AD99"/>
    <mergeCell ref="M99:N99"/>
    <mergeCell ref="O99:P99"/>
    <mergeCell ref="Q99:R99"/>
    <mergeCell ref="AC98:AD98"/>
    <mergeCell ref="A99:I99"/>
    <mergeCell ref="K99:L99"/>
    <mergeCell ref="Q98:R98"/>
    <mergeCell ref="S98:T98"/>
    <mergeCell ref="U98:V98"/>
    <mergeCell ref="W98:X98"/>
    <mergeCell ref="Y98:Z98"/>
    <mergeCell ref="AA98:AB98"/>
    <mergeCell ref="M98:N98"/>
    <mergeCell ref="O98:P98"/>
    <mergeCell ref="AA97:AB97"/>
    <mergeCell ref="AC97:AD97"/>
    <mergeCell ref="A98:I98"/>
    <mergeCell ref="K98:L98"/>
    <mergeCell ref="O97:P97"/>
    <mergeCell ref="Q97:R97"/>
    <mergeCell ref="S97:T97"/>
    <mergeCell ref="U97:V97"/>
    <mergeCell ref="W97:X97"/>
    <mergeCell ref="Y97:Z97"/>
    <mergeCell ref="M97:N97"/>
    <mergeCell ref="Y96:Z96"/>
    <mergeCell ref="AA96:AB96"/>
    <mergeCell ref="AC96:AD96"/>
    <mergeCell ref="A97:I97"/>
    <mergeCell ref="K97:L97"/>
    <mergeCell ref="M96:N96"/>
    <mergeCell ref="O96:P96"/>
    <mergeCell ref="Q96:R96"/>
    <mergeCell ref="S96:T96"/>
    <mergeCell ref="U96:V96"/>
    <mergeCell ref="W96:X96"/>
    <mergeCell ref="A96:I96"/>
    <mergeCell ref="K96:L96"/>
    <mergeCell ref="S95:T95"/>
    <mergeCell ref="U95:V95"/>
    <mergeCell ref="W95:X95"/>
    <mergeCell ref="Y95:Z95"/>
    <mergeCell ref="AA95:AB95"/>
    <mergeCell ref="AC95:AD95"/>
    <mergeCell ref="M95:N95"/>
    <mergeCell ref="O95:P95"/>
    <mergeCell ref="Q95:R95"/>
    <mergeCell ref="AC94:AD94"/>
    <mergeCell ref="A95:I95"/>
    <mergeCell ref="K95:L95"/>
    <mergeCell ref="Q94:R94"/>
    <mergeCell ref="S94:T94"/>
    <mergeCell ref="U94:V94"/>
    <mergeCell ref="W94:X94"/>
    <mergeCell ref="Y94:Z94"/>
    <mergeCell ref="AA94:AB94"/>
    <mergeCell ref="M94:N94"/>
    <mergeCell ref="O94:P94"/>
    <mergeCell ref="AA93:AB93"/>
    <mergeCell ref="AC93:AD93"/>
    <mergeCell ref="A94:I94"/>
    <mergeCell ref="K94:L94"/>
    <mergeCell ref="O93:P93"/>
    <mergeCell ref="Q93:R93"/>
    <mergeCell ref="S93:T93"/>
    <mergeCell ref="U93:V93"/>
    <mergeCell ref="W93:X93"/>
    <mergeCell ref="Y93:Z93"/>
    <mergeCell ref="M93:N93"/>
    <mergeCell ref="Y92:Z92"/>
    <mergeCell ref="AA92:AB92"/>
    <mergeCell ref="AC92:AD92"/>
    <mergeCell ref="A93:I93"/>
    <mergeCell ref="K93:L93"/>
    <mergeCell ref="M92:N92"/>
    <mergeCell ref="O92:P92"/>
    <mergeCell ref="Q92:R92"/>
    <mergeCell ref="S92:T92"/>
    <mergeCell ref="U92:V92"/>
    <mergeCell ref="W92:X92"/>
    <mergeCell ref="Y89:Z89"/>
    <mergeCell ref="AA89:AB89"/>
    <mergeCell ref="AC89:AD89"/>
    <mergeCell ref="A91:I91"/>
    <mergeCell ref="A92:I92"/>
    <mergeCell ref="K92:L92"/>
    <mergeCell ref="M89:N89"/>
    <mergeCell ref="O89:P89"/>
    <mergeCell ref="Q89:R89"/>
    <mergeCell ref="S89:T89"/>
    <mergeCell ref="U89:V89"/>
    <mergeCell ref="W89:X89"/>
    <mergeCell ref="A89:I89"/>
    <mergeCell ref="K89:L89"/>
    <mergeCell ref="S88:T88"/>
    <mergeCell ref="U88:V88"/>
    <mergeCell ref="W88:X88"/>
    <mergeCell ref="Y88:Z88"/>
    <mergeCell ref="AA88:AB88"/>
    <mergeCell ref="AC88:AD88"/>
    <mergeCell ref="M88:N88"/>
    <mergeCell ref="O88:P88"/>
    <mergeCell ref="Q88:R88"/>
    <mergeCell ref="AC87:AD87"/>
    <mergeCell ref="A88:I88"/>
    <mergeCell ref="K88:L88"/>
    <mergeCell ref="Q87:R87"/>
    <mergeCell ref="S87:T87"/>
    <mergeCell ref="U87:V87"/>
    <mergeCell ref="W87:X87"/>
    <mergeCell ref="Y87:Z87"/>
    <mergeCell ref="AA87:AB87"/>
    <mergeCell ref="M87:N87"/>
    <mergeCell ref="O87:P87"/>
    <mergeCell ref="AA86:AB86"/>
    <mergeCell ref="AC86:AD86"/>
    <mergeCell ref="A87:I87"/>
    <mergeCell ref="K87:L87"/>
    <mergeCell ref="O86:P86"/>
    <mergeCell ref="Q86:R86"/>
    <mergeCell ref="S86:T86"/>
    <mergeCell ref="U86:V86"/>
    <mergeCell ref="W86:X86"/>
    <mergeCell ref="Y86:Z86"/>
    <mergeCell ref="M86:N86"/>
    <mergeCell ref="Y85:Z85"/>
    <mergeCell ref="AA85:AB85"/>
    <mergeCell ref="AC85:AD85"/>
    <mergeCell ref="A86:I86"/>
    <mergeCell ref="K86:L86"/>
    <mergeCell ref="M85:N85"/>
    <mergeCell ref="O85:P85"/>
    <mergeCell ref="Q85:R85"/>
    <mergeCell ref="S85:T85"/>
    <mergeCell ref="U85:V85"/>
    <mergeCell ref="W85:X85"/>
    <mergeCell ref="W84:X84"/>
    <mergeCell ref="Y84:Z84"/>
    <mergeCell ref="AA84:AB84"/>
    <mergeCell ref="AC84:AD84"/>
    <mergeCell ref="A85:I85"/>
    <mergeCell ref="K85:L85"/>
    <mergeCell ref="M84:N84"/>
    <mergeCell ref="O84:P84"/>
    <mergeCell ref="Q84:R84"/>
    <mergeCell ref="S84:T84"/>
    <mergeCell ref="U84:V84"/>
    <mergeCell ref="A83:I83"/>
    <mergeCell ref="A84:I84"/>
    <mergeCell ref="K84:L84"/>
    <mergeCell ref="S81:T81"/>
    <mergeCell ref="U81:V81"/>
    <mergeCell ref="W81:X81"/>
    <mergeCell ref="Y81:Z81"/>
    <mergeCell ref="AA81:AB81"/>
    <mergeCell ref="AC81:AD81"/>
    <mergeCell ref="M81:N81"/>
    <mergeCell ref="O81:P81"/>
    <mergeCell ref="Q81:R81"/>
    <mergeCell ref="AC80:AD80"/>
    <mergeCell ref="A81:I81"/>
    <mergeCell ref="K81:L81"/>
    <mergeCell ref="Q80:R80"/>
    <mergeCell ref="S80:T80"/>
    <mergeCell ref="U80:V80"/>
    <mergeCell ref="W80:X80"/>
    <mergeCell ref="Y80:Z80"/>
    <mergeCell ref="AA80:AB80"/>
    <mergeCell ref="M80:N80"/>
    <mergeCell ref="O80:P80"/>
    <mergeCell ref="AA79:AB79"/>
    <mergeCell ref="AC79:AD79"/>
    <mergeCell ref="A80:I80"/>
    <mergeCell ref="K80:L80"/>
    <mergeCell ref="O79:P79"/>
    <mergeCell ref="Q79:R79"/>
    <mergeCell ref="S79:T79"/>
    <mergeCell ref="U79:V79"/>
    <mergeCell ref="W79:X79"/>
    <mergeCell ref="Y79:Z79"/>
    <mergeCell ref="M79:N79"/>
    <mergeCell ref="Y78:Z78"/>
    <mergeCell ref="AA78:AB78"/>
    <mergeCell ref="AC78:AD78"/>
    <mergeCell ref="A79:I79"/>
    <mergeCell ref="K79:L79"/>
    <mergeCell ref="M78:N78"/>
    <mergeCell ref="O78:P78"/>
    <mergeCell ref="Q78:R78"/>
    <mergeCell ref="S78:T78"/>
    <mergeCell ref="U78:V78"/>
    <mergeCell ref="W78:X78"/>
    <mergeCell ref="A78:I78"/>
    <mergeCell ref="K78:L78"/>
    <mergeCell ref="S77:T77"/>
    <mergeCell ref="U77:V77"/>
    <mergeCell ref="W77:X77"/>
    <mergeCell ref="Y77:Z77"/>
    <mergeCell ref="AA77:AB77"/>
    <mergeCell ref="AC77:AD77"/>
    <mergeCell ref="M77:N77"/>
    <mergeCell ref="O77:P77"/>
    <mergeCell ref="Q77:R77"/>
    <mergeCell ref="AC76:AD76"/>
    <mergeCell ref="A77:I77"/>
    <mergeCell ref="K77:L77"/>
    <mergeCell ref="Q76:R76"/>
    <mergeCell ref="S76:T76"/>
    <mergeCell ref="U76:V76"/>
    <mergeCell ref="W76:X76"/>
    <mergeCell ref="Y76:Z76"/>
    <mergeCell ref="AA76:AB76"/>
    <mergeCell ref="M76:N76"/>
    <mergeCell ref="O76:P76"/>
    <mergeCell ref="AA75:AB75"/>
    <mergeCell ref="AC75:AD75"/>
    <mergeCell ref="A76:I76"/>
    <mergeCell ref="K76:L76"/>
    <mergeCell ref="O75:P75"/>
    <mergeCell ref="Q75:R75"/>
    <mergeCell ref="S75:T75"/>
    <mergeCell ref="U75:V75"/>
    <mergeCell ref="W75:X75"/>
    <mergeCell ref="Y75:Z75"/>
    <mergeCell ref="M75:N75"/>
    <mergeCell ref="Y74:Z74"/>
    <mergeCell ref="AA74:AB74"/>
    <mergeCell ref="AC74:AD74"/>
    <mergeCell ref="A75:I75"/>
    <mergeCell ref="K75:L75"/>
    <mergeCell ref="M74:N74"/>
    <mergeCell ref="O74:P74"/>
    <mergeCell ref="Q74:R74"/>
    <mergeCell ref="S74:T74"/>
    <mergeCell ref="U74:V74"/>
    <mergeCell ref="W74:X74"/>
    <mergeCell ref="A74:I74"/>
    <mergeCell ref="K74:L74"/>
    <mergeCell ref="S73:T73"/>
    <mergeCell ref="U73:V73"/>
    <mergeCell ref="W73:X73"/>
    <mergeCell ref="Y73:Z73"/>
    <mergeCell ref="AA73:AB73"/>
    <mergeCell ref="AC73:AD73"/>
    <mergeCell ref="M73:N73"/>
    <mergeCell ref="O73:P73"/>
    <mergeCell ref="Q73:R73"/>
    <mergeCell ref="AC72:AD72"/>
    <mergeCell ref="A73:I73"/>
    <mergeCell ref="K73:L73"/>
    <mergeCell ref="Q72:R72"/>
    <mergeCell ref="S72:T72"/>
    <mergeCell ref="U72:V72"/>
    <mergeCell ref="W72:X72"/>
    <mergeCell ref="Y72:Z72"/>
    <mergeCell ref="AA72:AB72"/>
    <mergeCell ref="M72:N72"/>
    <mergeCell ref="O72:P72"/>
    <mergeCell ref="AA71:AB71"/>
    <mergeCell ref="AC71:AD71"/>
    <mergeCell ref="A72:I72"/>
    <mergeCell ref="K72:L72"/>
    <mergeCell ref="O71:P71"/>
    <mergeCell ref="Q71:R71"/>
    <mergeCell ref="S71:T71"/>
    <mergeCell ref="U71:V71"/>
    <mergeCell ref="W71:X71"/>
    <mergeCell ref="Y71:Z71"/>
    <mergeCell ref="M71:N71"/>
    <mergeCell ref="Y70:Z70"/>
    <mergeCell ref="AA70:AB70"/>
    <mergeCell ref="AC70:AD70"/>
    <mergeCell ref="A71:I71"/>
    <mergeCell ref="K71:L71"/>
    <mergeCell ref="M70:N70"/>
    <mergeCell ref="O70:P70"/>
    <mergeCell ref="Q70:R70"/>
    <mergeCell ref="S70:T70"/>
    <mergeCell ref="U70:V70"/>
    <mergeCell ref="W70:X70"/>
    <mergeCell ref="Y67:Z67"/>
    <mergeCell ref="AA67:AB67"/>
    <mergeCell ref="AC67:AD67"/>
    <mergeCell ref="A69:I69"/>
    <mergeCell ref="A70:I70"/>
    <mergeCell ref="K70:L70"/>
    <mergeCell ref="M67:N67"/>
    <mergeCell ref="O67:P67"/>
    <mergeCell ref="Q67:R67"/>
    <mergeCell ref="S67:T67"/>
    <mergeCell ref="U67:V67"/>
    <mergeCell ref="W67:X67"/>
    <mergeCell ref="A67:I67"/>
    <mergeCell ref="K67:L67"/>
    <mergeCell ref="S66:T66"/>
    <mergeCell ref="U66:V66"/>
    <mergeCell ref="W66:X66"/>
    <mergeCell ref="Y66:Z66"/>
    <mergeCell ref="AA66:AB66"/>
    <mergeCell ref="AC66:AD66"/>
    <mergeCell ref="M66:N66"/>
    <mergeCell ref="O66:P66"/>
    <mergeCell ref="Q66:R66"/>
    <mergeCell ref="AC65:AD65"/>
    <mergeCell ref="A66:I66"/>
    <mergeCell ref="K66:L66"/>
    <mergeCell ref="Q65:R65"/>
    <mergeCell ref="S65:T65"/>
    <mergeCell ref="U65:V65"/>
    <mergeCell ref="W65:X65"/>
    <mergeCell ref="Y65:Z65"/>
    <mergeCell ref="AA65:AB65"/>
    <mergeCell ref="M65:N65"/>
    <mergeCell ref="O65:P65"/>
    <mergeCell ref="AA64:AB64"/>
    <mergeCell ref="AC64:AD64"/>
    <mergeCell ref="A65:I65"/>
    <mergeCell ref="K65:L65"/>
    <mergeCell ref="O64:P64"/>
    <mergeCell ref="Q64:R64"/>
    <mergeCell ref="S64:T64"/>
    <mergeCell ref="U64:V64"/>
    <mergeCell ref="W64:X64"/>
    <mergeCell ref="Y64:Z64"/>
    <mergeCell ref="M64:N64"/>
    <mergeCell ref="Y63:Z63"/>
    <mergeCell ref="AA63:AB63"/>
    <mergeCell ref="AC63:AD63"/>
    <mergeCell ref="A64:I64"/>
    <mergeCell ref="K64:L64"/>
    <mergeCell ref="M63:N63"/>
    <mergeCell ref="O63:P63"/>
    <mergeCell ref="Q63:R63"/>
    <mergeCell ref="S63:T63"/>
    <mergeCell ref="U63:V63"/>
    <mergeCell ref="W63:X63"/>
    <mergeCell ref="A63:I63"/>
    <mergeCell ref="K63:L63"/>
    <mergeCell ref="S62:T62"/>
    <mergeCell ref="U62:V62"/>
    <mergeCell ref="W62:X62"/>
    <mergeCell ref="Y62:Z62"/>
    <mergeCell ref="AA62:AB62"/>
    <mergeCell ref="AC62:AD62"/>
    <mergeCell ref="M62:N62"/>
    <mergeCell ref="O62:P62"/>
    <mergeCell ref="Q62:R62"/>
    <mergeCell ref="AC61:AD61"/>
    <mergeCell ref="A62:I62"/>
    <mergeCell ref="K62:L62"/>
    <mergeCell ref="Q61:R61"/>
    <mergeCell ref="S61:T61"/>
    <mergeCell ref="U61:V61"/>
    <mergeCell ref="W61:X61"/>
    <mergeCell ref="Y61:Z61"/>
    <mergeCell ref="AA61:AB61"/>
    <mergeCell ref="M61:N61"/>
    <mergeCell ref="O61:P61"/>
    <mergeCell ref="AA60:AB60"/>
    <mergeCell ref="AC60:AD60"/>
    <mergeCell ref="A61:I61"/>
    <mergeCell ref="K61:L61"/>
    <mergeCell ref="O60:P60"/>
    <mergeCell ref="Q60:R60"/>
    <mergeCell ref="S60:T60"/>
    <mergeCell ref="U60:V60"/>
    <mergeCell ref="W60:X60"/>
    <mergeCell ref="Y60:Z60"/>
    <mergeCell ref="M60:N60"/>
    <mergeCell ref="Y59:Z59"/>
    <mergeCell ref="AA59:AB59"/>
    <mergeCell ref="AC59:AD59"/>
    <mergeCell ref="A60:I60"/>
    <mergeCell ref="K60:L60"/>
    <mergeCell ref="M59:N59"/>
    <mergeCell ref="O59:P59"/>
    <mergeCell ref="Q59:R59"/>
    <mergeCell ref="S59:T59"/>
    <mergeCell ref="U59:V59"/>
    <mergeCell ref="W59:X59"/>
    <mergeCell ref="Y56:Z56"/>
    <mergeCell ref="AA56:AB56"/>
    <mergeCell ref="AC56:AD56"/>
    <mergeCell ref="A58:I58"/>
    <mergeCell ref="A59:I59"/>
    <mergeCell ref="K59:L59"/>
    <mergeCell ref="M56:N56"/>
    <mergeCell ref="O56:P56"/>
    <mergeCell ref="Q56:R56"/>
    <mergeCell ref="S56:T56"/>
    <mergeCell ref="U56:V56"/>
    <mergeCell ref="W56:X56"/>
    <mergeCell ref="W55:X55"/>
    <mergeCell ref="Y55:Z55"/>
    <mergeCell ref="AA55:AB55"/>
    <mergeCell ref="AC55:AD55"/>
    <mergeCell ref="A56:I56"/>
    <mergeCell ref="K56:L56"/>
    <mergeCell ref="M55:N55"/>
    <mergeCell ref="O55:P55"/>
    <mergeCell ref="Q55:R55"/>
    <mergeCell ref="S55:T55"/>
    <mergeCell ref="U55:V55"/>
    <mergeCell ref="A54:I54"/>
    <mergeCell ref="A55:I55"/>
    <mergeCell ref="K55:L55"/>
    <mergeCell ref="S52:T52"/>
    <mergeCell ref="U52:V52"/>
    <mergeCell ref="W52:X52"/>
    <mergeCell ref="Y52:Z52"/>
    <mergeCell ref="AA52:AB52"/>
    <mergeCell ref="AC52:AD52"/>
    <mergeCell ref="M52:N52"/>
    <mergeCell ref="O52:P52"/>
    <mergeCell ref="Q52:R52"/>
    <mergeCell ref="AC51:AD51"/>
    <mergeCell ref="A52:I52"/>
    <mergeCell ref="K52:L52"/>
    <mergeCell ref="Q51:R51"/>
    <mergeCell ref="S51:T51"/>
    <mergeCell ref="U51:V51"/>
    <mergeCell ref="W51:X51"/>
    <mergeCell ref="Y51:Z51"/>
    <mergeCell ref="AA51:AB51"/>
    <mergeCell ref="M51:N51"/>
    <mergeCell ref="O51:P51"/>
    <mergeCell ref="AA50:AB50"/>
    <mergeCell ref="AC50:AD50"/>
    <mergeCell ref="A51:I51"/>
    <mergeCell ref="K51:L51"/>
    <mergeCell ref="O50:P50"/>
    <mergeCell ref="Q50:R50"/>
    <mergeCell ref="S50:T50"/>
    <mergeCell ref="U50:V50"/>
    <mergeCell ref="W50:X50"/>
    <mergeCell ref="Y50:Z50"/>
    <mergeCell ref="M50:N50"/>
    <mergeCell ref="Y49:Z49"/>
    <mergeCell ref="AA49:AB49"/>
    <mergeCell ref="AC49:AD49"/>
    <mergeCell ref="A50:I50"/>
    <mergeCell ref="K50:L50"/>
    <mergeCell ref="M49:N49"/>
    <mergeCell ref="O49:P49"/>
    <mergeCell ref="Q49:R49"/>
    <mergeCell ref="S49:T49"/>
    <mergeCell ref="U49:V49"/>
    <mergeCell ref="W49:X49"/>
    <mergeCell ref="Y46:Z46"/>
    <mergeCell ref="AA46:AB46"/>
    <mergeCell ref="AC46:AD46"/>
    <mergeCell ref="A48:I48"/>
    <mergeCell ref="A49:I49"/>
    <mergeCell ref="K49:L49"/>
    <mergeCell ref="M46:N46"/>
    <mergeCell ref="O46:P46"/>
    <mergeCell ref="Q46:R46"/>
    <mergeCell ref="S46:T46"/>
    <mergeCell ref="U46:V46"/>
    <mergeCell ref="W46:X46"/>
    <mergeCell ref="A46:I46"/>
    <mergeCell ref="K46:L46"/>
    <mergeCell ref="S45:T45"/>
    <mergeCell ref="U45:V45"/>
    <mergeCell ref="W45:X45"/>
    <mergeCell ref="Y45:Z45"/>
    <mergeCell ref="AA45:AB45"/>
    <mergeCell ref="AC45:AD45"/>
    <mergeCell ref="M45:N45"/>
    <mergeCell ref="O45:P45"/>
    <mergeCell ref="Q45:R45"/>
    <mergeCell ref="AC44:AD44"/>
    <mergeCell ref="A45:I45"/>
    <mergeCell ref="K45:L45"/>
    <mergeCell ref="Q44:R44"/>
    <mergeCell ref="S44:T44"/>
    <mergeCell ref="U44:V44"/>
    <mergeCell ref="W44:X44"/>
    <mergeCell ref="Y44:Z44"/>
    <mergeCell ref="AA44:AB44"/>
    <mergeCell ref="M44:N44"/>
    <mergeCell ref="O44:P44"/>
    <mergeCell ref="AA43:AB43"/>
    <mergeCell ref="AC43:AD43"/>
    <mergeCell ref="A44:I44"/>
    <mergeCell ref="K44:L44"/>
    <mergeCell ref="O43:P43"/>
    <mergeCell ref="Q43:R43"/>
    <mergeCell ref="S43:T43"/>
    <mergeCell ref="U43:V43"/>
    <mergeCell ref="W43:X43"/>
    <mergeCell ref="Y43:Z43"/>
    <mergeCell ref="M43:N43"/>
    <mergeCell ref="Y42:Z42"/>
    <mergeCell ref="AA42:AB42"/>
    <mergeCell ref="AC42:AD42"/>
    <mergeCell ref="A43:I43"/>
    <mergeCell ref="K43:L43"/>
    <mergeCell ref="M42:N42"/>
    <mergeCell ref="O42:P42"/>
    <mergeCell ref="Q42:R42"/>
    <mergeCell ref="S42:T42"/>
    <mergeCell ref="U42:V42"/>
    <mergeCell ref="W42:X42"/>
    <mergeCell ref="W41:X41"/>
    <mergeCell ref="Y41:Z41"/>
    <mergeCell ref="AA41:AB41"/>
    <mergeCell ref="AC41:AD41"/>
    <mergeCell ref="A42:I42"/>
    <mergeCell ref="K42:L42"/>
    <mergeCell ref="M41:N41"/>
    <mergeCell ref="O41:P41"/>
    <mergeCell ref="Q41:R41"/>
    <mergeCell ref="S41:T41"/>
    <mergeCell ref="U41:V41"/>
    <mergeCell ref="A40:I40"/>
    <mergeCell ref="A41:I41"/>
    <mergeCell ref="K41:L41"/>
    <mergeCell ref="S38:T38"/>
    <mergeCell ref="U38:V38"/>
    <mergeCell ref="W38:X38"/>
    <mergeCell ref="Y38:Z38"/>
    <mergeCell ref="AA38:AB38"/>
    <mergeCell ref="AC38:AD38"/>
    <mergeCell ref="M38:N38"/>
    <mergeCell ref="O38:P38"/>
    <mergeCell ref="Q38:R38"/>
    <mergeCell ref="AC37:AD37"/>
    <mergeCell ref="A38:I38"/>
    <mergeCell ref="K38:L38"/>
    <mergeCell ref="Q37:R37"/>
    <mergeCell ref="S37:T37"/>
    <mergeCell ref="U37:V37"/>
    <mergeCell ref="W37:X37"/>
    <mergeCell ref="Y37:Z37"/>
    <mergeCell ref="AA37:AB37"/>
    <mergeCell ref="M37:N37"/>
    <mergeCell ref="O37:P37"/>
    <mergeCell ref="AA36:AB36"/>
    <mergeCell ref="AC36:AD36"/>
    <mergeCell ref="A37:I37"/>
    <mergeCell ref="K37:L37"/>
    <mergeCell ref="O36:P36"/>
    <mergeCell ref="Q36:R36"/>
    <mergeCell ref="S36:T36"/>
    <mergeCell ref="U36:V36"/>
    <mergeCell ref="W36:X36"/>
    <mergeCell ref="Y36:Z36"/>
    <mergeCell ref="M36:N36"/>
    <mergeCell ref="Y35:Z35"/>
    <mergeCell ref="AA35:AB35"/>
    <mergeCell ref="AC35:AD35"/>
    <mergeCell ref="A36:I36"/>
    <mergeCell ref="K36:L36"/>
    <mergeCell ref="M35:N35"/>
    <mergeCell ref="O35:P35"/>
    <mergeCell ref="Q35:R35"/>
    <mergeCell ref="S35:T35"/>
    <mergeCell ref="U35:V35"/>
    <mergeCell ref="W35:X35"/>
    <mergeCell ref="Y32:Z32"/>
    <mergeCell ref="AA32:AB32"/>
    <mergeCell ref="AC32:AD32"/>
    <mergeCell ref="A34:I34"/>
    <mergeCell ref="A35:I35"/>
    <mergeCell ref="K35:L35"/>
    <mergeCell ref="M32:N32"/>
    <mergeCell ref="O32:P32"/>
    <mergeCell ref="Q32:R32"/>
    <mergeCell ref="S32:T32"/>
    <mergeCell ref="U32:V32"/>
    <mergeCell ref="W32:X32"/>
    <mergeCell ref="A32:I32"/>
    <mergeCell ref="K32:L32"/>
    <mergeCell ref="S31:T31"/>
    <mergeCell ref="U31:V31"/>
    <mergeCell ref="W31:X31"/>
    <mergeCell ref="Y31:Z31"/>
    <mergeCell ref="AA31:AB31"/>
    <mergeCell ref="AC31:AD31"/>
    <mergeCell ref="M31:N31"/>
    <mergeCell ref="O31:P31"/>
    <mergeCell ref="Q31:R31"/>
    <mergeCell ref="AC30:AD30"/>
    <mergeCell ref="A31:I31"/>
    <mergeCell ref="K31:L31"/>
    <mergeCell ref="Q30:R30"/>
    <mergeCell ref="S30:T30"/>
    <mergeCell ref="U30:V30"/>
    <mergeCell ref="W30:X30"/>
    <mergeCell ref="Y30:Z30"/>
    <mergeCell ref="AA30:AB30"/>
    <mergeCell ref="M30:N30"/>
    <mergeCell ref="O30:P30"/>
    <mergeCell ref="AA29:AB29"/>
    <mergeCell ref="AC29:AD29"/>
    <mergeCell ref="A30:I30"/>
    <mergeCell ref="K30:L30"/>
    <mergeCell ref="O29:P29"/>
    <mergeCell ref="Q29:R29"/>
    <mergeCell ref="S29:T29"/>
    <mergeCell ref="U29:V29"/>
    <mergeCell ref="W29:X29"/>
    <mergeCell ref="Y29:Z29"/>
    <mergeCell ref="M29:N29"/>
    <mergeCell ref="Y28:Z28"/>
    <mergeCell ref="AA28:AB28"/>
    <mergeCell ref="AC28:AD28"/>
    <mergeCell ref="A29:I29"/>
    <mergeCell ref="K29:L29"/>
    <mergeCell ref="M28:N28"/>
    <mergeCell ref="O28:P28"/>
    <mergeCell ref="Q28:R28"/>
    <mergeCell ref="S28:T28"/>
    <mergeCell ref="U28:V28"/>
    <mergeCell ref="W28:X28"/>
    <mergeCell ref="W27:X27"/>
    <mergeCell ref="Y27:Z27"/>
    <mergeCell ref="AA27:AB27"/>
    <mergeCell ref="AC27:AD27"/>
    <mergeCell ref="A28:I28"/>
    <mergeCell ref="K28:L28"/>
    <mergeCell ref="M27:N27"/>
    <mergeCell ref="O27:P27"/>
    <mergeCell ref="Q27:R27"/>
    <mergeCell ref="S27:T27"/>
    <mergeCell ref="U27:V27"/>
    <mergeCell ref="A26:I26"/>
    <mergeCell ref="A27:I27"/>
    <mergeCell ref="K27:L27"/>
    <mergeCell ref="S24:T24"/>
    <mergeCell ref="U24:V24"/>
    <mergeCell ref="W24:X24"/>
    <mergeCell ref="Y24:Z24"/>
    <mergeCell ref="AA24:AB24"/>
    <mergeCell ref="AC24:AD24"/>
    <mergeCell ref="M24:N24"/>
    <mergeCell ref="O24:P24"/>
    <mergeCell ref="Q24:R24"/>
    <mergeCell ref="AC23:AD23"/>
    <mergeCell ref="A24:I24"/>
    <mergeCell ref="K24:L24"/>
    <mergeCell ref="Q23:R23"/>
    <mergeCell ref="S23:T23"/>
    <mergeCell ref="U23:V23"/>
    <mergeCell ref="W23:X23"/>
    <mergeCell ref="Y23:Z23"/>
    <mergeCell ref="AA23:AB23"/>
    <mergeCell ref="M23:N23"/>
    <mergeCell ref="O23:P23"/>
    <mergeCell ref="AA22:AB22"/>
    <mergeCell ref="AC22:AD22"/>
    <mergeCell ref="A23:I23"/>
    <mergeCell ref="K23:L23"/>
    <mergeCell ref="O22:P22"/>
    <mergeCell ref="Q22:R22"/>
    <mergeCell ref="S22:T22"/>
    <mergeCell ref="U22:V22"/>
    <mergeCell ref="W22:X22"/>
    <mergeCell ref="Y22:Z22"/>
    <mergeCell ref="M22:N22"/>
    <mergeCell ref="AA19:AB19"/>
    <mergeCell ref="AC19:AD19"/>
    <mergeCell ref="A21:I21"/>
    <mergeCell ref="A22:I22"/>
    <mergeCell ref="K22:L22"/>
    <mergeCell ref="O19:P19"/>
    <mergeCell ref="Q19:R19"/>
    <mergeCell ref="S19:T19"/>
    <mergeCell ref="U19:V19"/>
    <mergeCell ref="W19:X19"/>
    <mergeCell ref="Y19:Z19"/>
    <mergeCell ref="M19:N19"/>
    <mergeCell ref="Y18:Z18"/>
    <mergeCell ref="AA18:AB18"/>
    <mergeCell ref="AC18:AD18"/>
    <mergeCell ref="A19:I19"/>
    <mergeCell ref="K19:L19"/>
    <mergeCell ref="M18:N18"/>
    <mergeCell ref="O18:P18"/>
    <mergeCell ref="Q18:R18"/>
    <mergeCell ref="S18:T18"/>
    <mergeCell ref="U18:V18"/>
    <mergeCell ref="W18:X18"/>
    <mergeCell ref="A18:I18"/>
    <mergeCell ref="K18:L18"/>
    <mergeCell ref="S17:T17"/>
    <mergeCell ref="U17:V17"/>
    <mergeCell ref="W17:X17"/>
    <mergeCell ref="Y17:Z17"/>
    <mergeCell ref="AA17:AB17"/>
    <mergeCell ref="AC17:AD17"/>
    <mergeCell ref="M17:N17"/>
    <mergeCell ref="O17:P17"/>
    <mergeCell ref="Q17:R17"/>
    <mergeCell ref="AC16:AD16"/>
    <mergeCell ref="A17:I17"/>
    <mergeCell ref="K17:L17"/>
    <mergeCell ref="Q16:R16"/>
    <mergeCell ref="S16:T16"/>
    <mergeCell ref="U16:V16"/>
    <mergeCell ref="W16:X16"/>
    <mergeCell ref="Y16:Z16"/>
    <mergeCell ref="AA16:AB16"/>
    <mergeCell ref="M16:N16"/>
    <mergeCell ref="O16:P16"/>
    <mergeCell ref="AA15:AB15"/>
    <mergeCell ref="AC15:AD15"/>
    <mergeCell ref="A16:I16"/>
    <mergeCell ref="K16:L16"/>
    <mergeCell ref="O15:P15"/>
    <mergeCell ref="Q15:R15"/>
    <mergeCell ref="S15:T15"/>
    <mergeCell ref="U15:V15"/>
    <mergeCell ref="W15:X15"/>
    <mergeCell ref="Y15:Z15"/>
    <mergeCell ref="M15:N15"/>
    <mergeCell ref="Y14:Z14"/>
    <mergeCell ref="AA14:AB14"/>
    <mergeCell ref="AC14:AD14"/>
    <mergeCell ref="A15:I15"/>
    <mergeCell ref="K15:L15"/>
    <mergeCell ref="M14:N14"/>
    <mergeCell ref="O14:P14"/>
    <mergeCell ref="Q14:R14"/>
    <mergeCell ref="S14:T14"/>
    <mergeCell ref="U14:V14"/>
    <mergeCell ref="W14:X14"/>
    <mergeCell ref="A13:I13"/>
    <mergeCell ref="A14:I14"/>
    <mergeCell ref="K14:L14"/>
    <mergeCell ref="Y2:Z3"/>
    <mergeCell ref="AA2:AB3"/>
    <mergeCell ref="AC2:AD3"/>
    <mergeCell ref="K4:L4"/>
    <mergeCell ref="M4:N4"/>
    <mergeCell ref="O4:P4"/>
    <mergeCell ref="Q4:R4"/>
    <mergeCell ref="S4:T4"/>
    <mergeCell ref="U4:V4"/>
    <mergeCell ref="W4:X4"/>
    <mergeCell ref="AA1:AB1"/>
    <mergeCell ref="AC1:AD1"/>
    <mergeCell ref="A2:I3"/>
    <mergeCell ref="K2:L3"/>
    <mergeCell ref="M2:N3"/>
    <mergeCell ref="O2:P3"/>
    <mergeCell ref="Q2:R3"/>
    <mergeCell ref="S2:T3"/>
    <mergeCell ref="U2:V3"/>
    <mergeCell ref="W2:X3"/>
    <mergeCell ref="O1:P1"/>
    <mergeCell ref="Q1:R1"/>
    <mergeCell ref="S1:T1"/>
    <mergeCell ref="U1:V1"/>
    <mergeCell ref="W1:X1"/>
    <mergeCell ref="Y1:Z1"/>
    <mergeCell ref="M1:N1"/>
    <mergeCell ref="K1:L1"/>
    <mergeCell ref="A5:I5"/>
    <mergeCell ref="S6:T6"/>
    <mergeCell ref="U6:V6"/>
    <mergeCell ref="W6:X6"/>
    <mergeCell ref="Y6:Z6"/>
    <mergeCell ref="AA6:AB6"/>
    <mergeCell ref="AC6:AD6"/>
    <mergeCell ref="AE6:AF6"/>
    <mergeCell ref="A7:I7"/>
    <mergeCell ref="K7:L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Y4:Z4"/>
    <mergeCell ref="AA4:AB4"/>
    <mergeCell ref="AC4:AD4"/>
    <mergeCell ref="A8:I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9:I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6:I6"/>
    <mergeCell ref="K6:L6"/>
    <mergeCell ref="M6:N6"/>
    <mergeCell ref="O6:P6"/>
    <mergeCell ref="Q6:R6"/>
    <mergeCell ref="A10:I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11:I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4</vt:i4>
      </vt:variant>
    </vt:vector>
  </HeadingPairs>
  <TitlesOfParts>
    <vt:vector size="15" baseType="lpstr">
      <vt:lpstr>Principale</vt:lpstr>
      <vt:lpstr>Abilità</vt:lpstr>
      <vt:lpstr>Equipaggiamento</vt:lpstr>
      <vt:lpstr>Abilità (stampa)</vt:lpstr>
      <vt:lpstr>C.Razza</vt:lpstr>
      <vt:lpstr>C.Luogo</vt:lpstr>
      <vt:lpstr>C.Studi</vt:lpstr>
      <vt:lpstr>C.Status</vt:lpstr>
      <vt:lpstr>C.Tipo (Mostri)</vt:lpstr>
      <vt:lpstr>C.Razza (Mostri)</vt:lpstr>
      <vt:lpstr>C.Studi (Mostri)</vt:lpstr>
      <vt:lpstr>Abilità!Area_stampa</vt:lpstr>
      <vt:lpstr>'Abilità (stampa)'!Area_stampa</vt:lpstr>
      <vt:lpstr>Equipaggiamento!Area_stampa</vt:lpstr>
      <vt:lpstr>Principale!Area_stampa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Paradisi</dc:creator>
  <cp:lastModifiedBy>Francesco Paradisi</cp:lastModifiedBy>
  <cp:lastPrinted>2020-01-23T09:31:23Z</cp:lastPrinted>
  <dcterms:created xsi:type="dcterms:W3CDTF">2015-06-15T06:48:24Z</dcterms:created>
  <dcterms:modified xsi:type="dcterms:W3CDTF">2020-01-23T09:31:30Z</dcterms:modified>
</cp:coreProperties>
</file>